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X:\y\支出担当\○支出\振込依頼書様式\R5改修検討\様式（改修案）\4．学内周知\"/>
    </mc:Choice>
  </mc:AlternateContent>
  <xr:revisionPtr revIDLastSave="0" documentId="13_ncr:1_{4B4A9207-DD2B-4EEF-B70B-15CE324AB4F1}" xr6:coauthVersionLast="47" xr6:coauthVersionMax="47" xr10:uidLastSave="{00000000-0000-0000-0000-000000000000}"/>
  <workbookProtection workbookAlgorithmName="SHA-512" workbookHashValue="3nXoNbejNaXlRkRYgRR82mQP5f0wHjDn9Yyztfuk7JAoxgxD+8OhnTbXzP8k1zGRaYfxfWORJ42zaPy9yizk0g==" workbookSaltValue="hjfHzIHTAIWqo0SC5Kdgpw==" workbookSpinCount="100000" lockStructure="1"/>
  <bookViews>
    <workbookView xWindow="-120" yWindow="-120" windowWidth="29040" windowHeight="17640" tabRatio="926" xr2:uid="{6F3076D5-F65E-439C-93BB-0F3071E48D15}"/>
  </bookViews>
  <sheets>
    <sheet name="入力フォーム" sheetId="1" r:id="rId1"/>
    <sheet name="入力フォームマスタ" sheetId="2" state="hidden" r:id="rId2"/>
    <sheet name="【入力例】入力フォーム" sheetId="15" r:id="rId3"/>
    <sheet name="入力フォームマスタ（複数一括申請）" sheetId="8" state="hidden" r:id="rId4"/>
    <sheet name="入力フォームの一覧表形式" sheetId="16" r:id="rId5"/>
    <sheet name="官公需" sheetId="3" r:id="rId6"/>
    <sheet name="入力フォーム（複数一括申請）" sheetId="9" r:id="rId7"/>
    <sheet name="入力フォーム（複数一括申請）の個別印刷" sheetId="18" r:id="rId8"/>
    <sheet name="【まとめ】入力項目区分比較" sheetId="19" state="hidden" r:id="rId9"/>
    <sheet name="【まとめ】入力項目区分比較 (複数一括申請)" sheetId="21" state="hidden" r:id="rId10"/>
    <sheet name="【まとめ】選択項目区分比較" sheetId="20" state="hidden" r:id="rId11"/>
    <sheet name="相手先マスタ" sheetId="4" r:id="rId12"/>
    <sheet name="相手先口座マスタ" sheetId="7" r:id="rId13"/>
  </sheets>
  <definedNames>
    <definedName name="_1">入力フォームマスタ!$B$50:$B$58</definedName>
    <definedName name="_2">入力フォームマスタ!$B$60:$B$68</definedName>
    <definedName name="_3">入力フォームマスタ!$B$70:$B$78</definedName>
    <definedName name="_5">入力フォームマスタ!$B$80</definedName>
    <definedName name="_6">入力フォームマスタ!$B$82:$B$83</definedName>
    <definedName name="_7">入力フォームマスタ!$B$85:$B$90</definedName>
    <definedName name="_xlnm._FilterDatabase" localSheetId="4" hidden="1">入力フォームの一覧表形式!$A$4:$DJ$4</definedName>
    <definedName name="○">入力フォームマスタ!$I$29</definedName>
    <definedName name="_xlnm.Print_Area" localSheetId="2">【入力例】入力フォーム!$A$1:$K$95</definedName>
    <definedName name="_xlnm.Print_Area" localSheetId="12">相手先口座マスタ!$B$1:$R$62</definedName>
    <definedName name="_xlnm.Print_Area" localSheetId="0">入力フォーム!$A$1:$K$95</definedName>
    <definedName name="_xlnm.Print_Area" localSheetId="6">'入力フォーム（複数一括申請）'!$A$1:$CD$59</definedName>
    <definedName name="_xlnm.Print_Area" localSheetId="7">'入力フォーム（複数一括申請）の個別印刷'!$A$1:$I$95</definedName>
    <definedName name="_xlnm.Print_Titles" localSheetId="11">相手先マスタ!$3:$4</definedName>
    <definedName name="_xlnm.Print_Titles" localSheetId="12">相手先口座マスタ!$3:$4</definedName>
    <definedName name="_xlnm.Print_Titles" localSheetId="6">'入力フォーム（複数一括申請）'!$6:$7</definedName>
    <definedName name="仮登">入力フォームマスタ!$G$33:$G$35</definedName>
    <definedName name="仮登録">'入力フォームマスタ（複数一括申請）'!$B$39:$B$47</definedName>
    <definedName name="外国">入力フォームマスタ!$G$43</definedName>
    <definedName name="外国送">入力フォームマスタ!$H$46:$H$51</definedName>
    <definedName name="外国送金">'入力フォームマスタ（複数一括申請）'!$B$61:$B$62</definedName>
    <definedName name="学外個">入力フォームマスタ!$H$39:$H$44</definedName>
    <definedName name="業者">入力フォームマスタ!$D$50:$D$61</definedName>
    <definedName name="個人">入力フォームマスタ!$D$63:$D$74</definedName>
    <definedName name="受領">入力フォームマスタ!$G$45</definedName>
    <definedName name="新規">入力フォームマスタ!$G$29:$G$31</definedName>
    <definedName name="新規登録">'入力フォームマスタ（複数一括申請）'!$B$29:$B$37</definedName>
    <definedName name="登録">入力フォームマスタ!$G$37:$G$39</definedName>
    <definedName name="登録内容">'入力フォームマスタ（複数一括申請）'!$B$39:$B$47</definedName>
    <definedName name="本学">入力フォームマスタ!$G$41</definedName>
    <definedName name="本学学">入力フォームマスタ!$H$36:$H$37</definedName>
    <definedName name="本学学生">'入力フォームマスタ（複数一括申請）'!$B$59</definedName>
    <definedName name="本学教">入力フォームマスタ!$H$29:$H$34</definedName>
    <definedName name="名称のみ">'入力フォームマスタ（複数一括申請）'!$B$64:$B$69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5" i="15" l="1"/>
  <c r="B8" i="15"/>
  <c r="F32" i="15"/>
  <c r="F54" i="15"/>
  <c r="C10" i="1"/>
  <c r="D10" i="1"/>
  <c r="E10" i="1"/>
  <c r="G10" i="1"/>
  <c r="CU9" i="9"/>
  <c r="CU56" i="9"/>
  <c r="CU57" i="9"/>
  <c r="CU58" i="9"/>
  <c r="CU59" i="9"/>
  <c r="CU55" i="9"/>
  <c r="CR9" i="9" l="1"/>
  <c r="CR26" i="9"/>
  <c r="CR27" i="9"/>
  <c r="CR29" i="9"/>
  <c r="CR36" i="9"/>
  <c r="CR37" i="9"/>
  <c r="CR39" i="9"/>
  <c r="CR44" i="9"/>
  <c r="CR45" i="9"/>
  <c r="CR50" i="9"/>
  <c r="CR52" i="9"/>
  <c r="CR55" i="9"/>
  <c r="CR56" i="9"/>
  <c r="CR57" i="9"/>
  <c r="CR58" i="9"/>
  <c r="CR59" i="9"/>
  <c r="CS9" i="9"/>
  <c r="CS26" i="9"/>
  <c r="CS27" i="9"/>
  <c r="CS29" i="9"/>
  <c r="CS36" i="9"/>
  <c r="CS37" i="9"/>
  <c r="CS39" i="9"/>
  <c r="CS44" i="9"/>
  <c r="CS45" i="9"/>
  <c r="CS50" i="9"/>
  <c r="CS52" i="9"/>
  <c r="CS55" i="9"/>
  <c r="CS56" i="9"/>
  <c r="CS57" i="9"/>
  <c r="CS58" i="9"/>
  <c r="CS59" i="9"/>
  <c r="DF21" i="9"/>
  <c r="DF22" i="9"/>
  <c r="DF26" i="9"/>
  <c r="DF27" i="9"/>
  <c r="DF28" i="9"/>
  <c r="DF31" i="9"/>
  <c r="DF32" i="9"/>
  <c r="DF36" i="9"/>
  <c r="DF37" i="9"/>
  <c r="DF38" i="9"/>
  <c r="DF44" i="9"/>
  <c r="DF47" i="9"/>
  <c r="DF48" i="9"/>
  <c r="DF50" i="9"/>
  <c r="DF51" i="9"/>
  <c r="DF55" i="9"/>
  <c r="DF56" i="9"/>
  <c r="DF57" i="9"/>
  <c r="DF58" i="9"/>
  <c r="DF59" i="9"/>
  <c r="DF16" i="9"/>
  <c r="DF17" i="9"/>
  <c r="DF9" i="9"/>
  <c r="CW9" i="9"/>
  <c r="CW26" i="9"/>
  <c r="CW27" i="9"/>
  <c r="CW29" i="9"/>
  <c r="CW36" i="9"/>
  <c r="CW37" i="9"/>
  <c r="CW39" i="9"/>
  <c r="CW44" i="9"/>
  <c r="CW45" i="9"/>
  <c r="CW50" i="9"/>
  <c r="CW52" i="9"/>
  <c r="CW55" i="9"/>
  <c r="CW56" i="9"/>
  <c r="CW57" i="9"/>
  <c r="CW58" i="9"/>
  <c r="CW59" i="9"/>
  <c r="CT9" i="9"/>
  <c r="CT55" i="9"/>
  <c r="CT56" i="9"/>
  <c r="CT57" i="9"/>
  <c r="CT58" i="9"/>
  <c r="CT59" i="9"/>
  <c r="CV16" i="9"/>
  <c r="CV21" i="9"/>
  <c r="CV26" i="9"/>
  <c r="CV27" i="9"/>
  <c r="CV31" i="9"/>
  <c r="CV36" i="9"/>
  <c r="CV37" i="9"/>
  <c r="CV44" i="9"/>
  <c r="CV47" i="9"/>
  <c r="CV50" i="9"/>
  <c r="CV55" i="9"/>
  <c r="CV56" i="9"/>
  <c r="CV57" i="9"/>
  <c r="CV58" i="9"/>
  <c r="CV59" i="9"/>
  <c r="CV9" i="9"/>
  <c r="CQ55" i="9"/>
  <c r="CQ56" i="9"/>
  <c r="CQ57" i="9"/>
  <c r="CQ58" i="9"/>
  <c r="CQ59" i="9"/>
  <c r="CQ9" i="9"/>
  <c r="CP55" i="9"/>
  <c r="CP56" i="9"/>
  <c r="CP57" i="9"/>
  <c r="CP58" i="9"/>
  <c r="CP59" i="9"/>
  <c r="CP9" i="9"/>
  <c r="CM55" i="9"/>
  <c r="CM56" i="9"/>
  <c r="CM57" i="9"/>
  <c r="CM58" i="9"/>
  <c r="CM59" i="9"/>
  <c r="CM9" i="9"/>
  <c r="F90" i="15"/>
  <c r="B8" i="1"/>
  <c r="AK55" i="4"/>
  <c r="AK54" i="4"/>
  <c r="AK53" i="4"/>
  <c r="AK52" i="4"/>
  <c r="BJ5" i="16" l="1"/>
  <c r="BZ5" i="16"/>
  <c r="N5" i="16"/>
  <c r="O5" i="16"/>
  <c r="BY5" i="16"/>
  <c r="BV5" i="16"/>
  <c r="BL5" i="16"/>
  <c r="BW5" i="16"/>
  <c r="F18" i="1"/>
  <c r="B10" i="1"/>
  <c r="F50" i="1"/>
  <c r="F44" i="1"/>
  <c r="H95" i="1"/>
  <c r="F91" i="1"/>
  <c r="F93" i="1"/>
  <c r="F94" i="1"/>
  <c r="F92" i="1"/>
  <c r="F95" i="1"/>
  <c r="F90" i="1"/>
  <c r="F51" i="1"/>
  <c r="F54" i="1"/>
  <c r="F72" i="1"/>
  <c r="F73" i="1"/>
  <c r="F75" i="1"/>
  <c r="F77" i="1"/>
  <c r="F76" i="1"/>
  <c r="F78" i="1"/>
  <c r="F74" i="1"/>
  <c r="F79" i="1"/>
  <c r="F89" i="1"/>
  <c r="F32" i="1"/>
  <c r="F27" i="1"/>
  <c r="F28" i="1"/>
  <c r="F29" i="1"/>
  <c r="F30" i="1"/>
  <c r="F22" i="1"/>
  <c r="F19" i="1"/>
  <c r="F21" i="1"/>
  <c r="F26" i="1"/>
  <c r="F16" i="1"/>
  <c r="H52" i="7"/>
  <c r="I52" i="7"/>
  <c r="J52" i="7"/>
  <c r="K52" i="7"/>
  <c r="L52" i="7"/>
  <c r="M52" i="7"/>
  <c r="H53" i="7"/>
  <c r="I53" i="7"/>
  <c r="J53" i="7"/>
  <c r="K53" i="7"/>
  <c r="L53" i="7"/>
  <c r="M53" i="7"/>
  <c r="H54" i="7"/>
  <c r="I54" i="7"/>
  <c r="J54" i="7"/>
  <c r="K54" i="7"/>
  <c r="L54" i="7"/>
  <c r="M54" i="7"/>
  <c r="H55" i="7"/>
  <c r="I55" i="7"/>
  <c r="J55" i="7"/>
  <c r="K55" i="7"/>
  <c r="L55" i="7"/>
  <c r="M55" i="7"/>
  <c r="B5" i="7"/>
  <c r="AW5" i="4"/>
  <c r="AV5" i="4"/>
  <c r="AU5" i="4"/>
  <c r="AQ5" i="4"/>
  <c r="AP5" i="4"/>
  <c r="AN5" i="4"/>
  <c r="AM5" i="4"/>
  <c r="AG5" i="4"/>
  <c r="AH5" i="4" s="1"/>
  <c r="U5" i="4"/>
  <c r="S5" i="4"/>
  <c r="R5" i="4"/>
  <c r="Q5" i="4"/>
  <c r="P5" i="4"/>
  <c r="O5" i="4"/>
  <c r="K5" i="4"/>
  <c r="J5" i="4"/>
  <c r="I5" i="4"/>
  <c r="F5" i="4" s="1"/>
  <c r="H5" i="4"/>
  <c r="E5" i="4"/>
  <c r="M5" i="4" s="1"/>
  <c r="B5" i="4"/>
  <c r="DP11" i="9" l="1"/>
  <c r="DP12" i="9"/>
  <c r="DP13" i="9"/>
  <c r="DP14" i="9"/>
  <c r="DP15" i="9"/>
  <c r="DP16" i="9"/>
  <c r="DP17" i="9"/>
  <c r="DP18" i="9"/>
  <c r="DP19" i="9"/>
  <c r="DP20" i="9"/>
  <c r="DP21" i="9"/>
  <c r="DP22" i="9"/>
  <c r="DP23" i="9"/>
  <c r="DP24" i="9"/>
  <c r="DP25" i="9"/>
  <c r="DP26" i="9"/>
  <c r="DP27" i="9"/>
  <c r="DP28" i="9"/>
  <c r="DP29" i="9"/>
  <c r="DP30" i="9"/>
  <c r="DP31" i="9"/>
  <c r="DP32" i="9"/>
  <c r="DP33" i="9"/>
  <c r="DP34" i="9"/>
  <c r="DP35" i="9"/>
  <c r="DP36" i="9"/>
  <c r="DP37" i="9"/>
  <c r="DP38" i="9"/>
  <c r="DP39" i="9"/>
  <c r="DP40" i="9"/>
  <c r="DP41" i="9"/>
  <c r="DP42" i="9"/>
  <c r="DP43" i="9"/>
  <c r="DP44" i="9"/>
  <c r="DP45" i="9"/>
  <c r="DP46" i="9"/>
  <c r="DP47" i="9"/>
  <c r="DP48" i="9"/>
  <c r="DP49" i="9"/>
  <c r="DP50" i="9"/>
  <c r="DP51" i="9"/>
  <c r="DP52" i="9"/>
  <c r="DP53" i="9"/>
  <c r="DP54" i="9"/>
  <c r="DP55" i="9"/>
  <c r="DP56" i="9"/>
  <c r="DP57" i="9"/>
  <c r="DP58" i="9"/>
  <c r="DP59" i="9"/>
  <c r="DP9" i="9"/>
  <c r="DP10" i="9"/>
  <c r="DL11" i="9"/>
  <c r="DL12" i="9"/>
  <c r="DL13" i="9"/>
  <c r="DL14" i="9"/>
  <c r="DL15" i="9"/>
  <c r="DL16" i="9"/>
  <c r="DL17" i="9"/>
  <c r="DL18" i="9"/>
  <c r="DL19" i="9"/>
  <c r="DL20" i="9"/>
  <c r="DL21" i="9"/>
  <c r="DL22" i="9"/>
  <c r="DL23" i="9"/>
  <c r="DL24" i="9"/>
  <c r="DL25" i="9"/>
  <c r="DL26" i="9"/>
  <c r="DL27" i="9"/>
  <c r="DL28" i="9"/>
  <c r="DL29" i="9"/>
  <c r="DL30" i="9"/>
  <c r="DL31" i="9"/>
  <c r="DL32" i="9"/>
  <c r="DL33" i="9"/>
  <c r="DL34" i="9"/>
  <c r="DL35" i="9"/>
  <c r="DL36" i="9"/>
  <c r="DL37" i="9"/>
  <c r="DL38" i="9"/>
  <c r="DL39" i="9"/>
  <c r="DL40" i="9"/>
  <c r="DL41" i="9"/>
  <c r="DL42" i="9"/>
  <c r="DL43" i="9"/>
  <c r="DL44" i="9"/>
  <c r="DL45" i="9"/>
  <c r="DL46" i="9"/>
  <c r="DL47" i="9"/>
  <c r="DL48" i="9"/>
  <c r="DL49" i="9"/>
  <c r="DL50" i="9"/>
  <c r="DL51" i="9"/>
  <c r="DL52" i="9"/>
  <c r="DL53" i="9"/>
  <c r="DL54" i="9"/>
  <c r="DL55" i="9"/>
  <c r="DL56" i="9"/>
  <c r="DL57" i="9"/>
  <c r="DL58" i="9"/>
  <c r="DL59" i="9"/>
  <c r="DL9" i="9"/>
  <c r="DL10" i="9"/>
  <c r="DM59" i="9"/>
  <c r="DM9" i="9"/>
  <c r="DM10" i="9"/>
  <c r="H16" i="15"/>
  <c r="H90" i="15" s="1"/>
  <c r="H16" i="1"/>
  <c r="H90" i="1" s="1"/>
  <c r="DN9" i="9" l="1"/>
  <c r="DO9" i="9"/>
  <c r="DN59" i="9"/>
  <c r="DO59" i="9"/>
  <c r="H50" i="15"/>
  <c r="DN10" i="9"/>
  <c r="DO10" i="9"/>
  <c r="H50" i="1"/>
  <c r="F13" i="1" l="1"/>
  <c r="F14" i="1"/>
  <c r="B11" i="1"/>
  <c r="C6" i="1"/>
  <c r="C5" i="1"/>
  <c r="A3" i="1"/>
  <c r="H89" i="1"/>
  <c r="A1" i="1"/>
  <c r="H44" i="1"/>
  <c r="AK5" i="4"/>
  <c r="AL5" i="4" s="1"/>
  <c r="M5" i="7"/>
  <c r="L5" i="7"/>
  <c r="J5" i="7"/>
  <c r="I5" i="7"/>
  <c r="H5" i="7"/>
  <c r="K5" i="7"/>
  <c r="A5" i="7"/>
  <c r="A5" i="4"/>
  <c r="I94" i="15"/>
  <c r="I94" i="1"/>
  <c r="N5" i="7" l="1"/>
  <c r="R5" i="7"/>
  <c r="Q5" i="7"/>
  <c r="P5" i="7"/>
  <c r="O5" i="7"/>
  <c r="AE5" i="4"/>
  <c r="C5" i="4"/>
  <c r="F5" i="7" s="1"/>
  <c r="AF5" i="4"/>
  <c r="C5" i="7"/>
  <c r="D5" i="7"/>
  <c r="D9" i="18"/>
  <c r="C27" i="15"/>
  <c r="C26" i="15"/>
  <c r="C27" i="1"/>
  <c r="C26" i="1"/>
  <c r="G93" i="18" l="1"/>
  <c r="I93" i="18" s="1"/>
  <c r="G92" i="18"/>
  <c r="I92" i="18" s="1"/>
  <c r="G91" i="18"/>
  <c r="I91" i="18" s="1"/>
  <c r="G54" i="18"/>
  <c r="I54" i="18" s="1"/>
  <c r="G51" i="18"/>
  <c r="I51" i="18" s="1"/>
  <c r="G50" i="18"/>
  <c r="G44" i="18"/>
  <c r="G32" i="18"/>
  <c r="I32" i="18" s="1"/>
  <c r="G30" i="18"/>
  <c r="I30" i="18" s="1"/>
  <c r="G29" i="18"/>
  <c r="I29" i="18" s="1"/>
  <c r="G28" i="18"/>
  <c r="I28" i="18" s="1"/>
  <c r="G27" i="18"/>
  <c r="I27" i="18" s="1"/>
  <c r="G26" i="18"/>
  <c r="I26" i="18" s="1"/>
  <c r="G22" i="18"/>
  <c r="I22" i="18" s="1"/>
  <c r="G21" i="18"/>
  <c r="I21" i="18" s="1"/>
  <c r="G19" i="18"/>
  <c r="I19" i="18" s="1"/>
  <c r="G18" i="18"/>
  <c r="I18" i="18" s="1"/>
  <c r="G14" i="18"/>
  <c r="I14" i="18" s="1"/>
  <c r="I49" i="18"/>
  <c r="I46" i="18"/>
  <c r="I43" i="18"/>
  <c r="I41" i="18"/>
  <c r="I40" i="18"/>
  <c r="I39" i="18"/>
  <c r="I25" i="18"/>
  <c r="I24" i="18"/>
  <c r="I23" i="18"/>
  <c r="G13" i="18"/>
  <c r="I13" i="18" s="1"/>
  <c r="I87" i="18"/>
  <c r="I86" i="18"/>
  <c r="I85" i="18"/>
  <c r="I84" i="18"/>
  <c r="I83" i="18"/>
  <c r="I82" i="18"/>
  <c r="I81" i="18"/>
  <c r="I80" i="18"/>
  <c r="I71" i="18"/>
  <c r="I70" i="18"/>
  <c r="I69" i="18"/>
  <c r="I68" i="18"/>
  <c r="I67" i="18"/>
  <c r="I66" i="18"/>
  <c r="I63" i="18"/>
  <c r="I62" i="18"/>
  <c r="I61" i="18"/>
  <c r="I60" i="18"/>
  <c r="I59" i="18"/>
  <c r="I58" i="18"/>
  <c r="I57" i="18"/>
  <c r="I56" i="18"/>
  <c r="I55" i="18"/>
  <c r="I53" i="18"/>
  <c r="I52" i="18"/>
  <c r="I48" i="18"/>
  <c r="I47" i="18"/>
  <c r="I45" i="18"/>
  <c r="I42" i="18"/>
  <c r="I38" i="18"/>
  <c r="I37" i="18"/>
  <c r="I36" i="18"/>
  <c r="I35" i="18"/>
  <c r="I34" i="18"/>
  <c r="I33" i="18"/>
  <c r="I31" i="18"/>
  <c r="I20" i="18"/>
  <c r="I17" i="18"/>
  <c r="I15" i="18"/>
  <c r="I55" i="4"/>
  <c r="F55" i="4" s="1"/>
  <c r="I54" i="4"/>
  <c r="F54" i="4" s="1"/>
  <c r="I53" i="4"/>
  <c r="F53" i="4" s="1"/>
  <c r="I52" i="4"/>
  <c r="F52" i="4" s="1"/>
  <c r="I51" i="4"/>
  <c r="F51" i="4" s="1"/>
  <c r="I50" i="4"/>
  <c r="F50" i="4" s="1"/>
  <c r="I49" i="4"/>
  <c r="F49" i="4" s="1"/>
  <c r="I48" i="4"/>
  <c r="F48" i="4" s="1"/>
  <c r="I47" i="4"/>
  <c r="F47" i="4" s="1"/>
  <c r="I46" i="4"/>
  <c r="F46" i="4" s="1"/>
  <c r="I45" i="4"/>
  <c r="F45" i="4" s="1"/>
  <c r="I44" i="4"/>
  <c r="F44" i="4" s="1"/>
  <c r="I43" i="4"/>
  <c r="F43" i="4" s="1"/>
  <c r="I42" i="4"/>
  <c r="F42" i="4" s="1"/>
  <c r="I41" i="4"/>
  <c r="F41" i="4" s="1"/>
  <c r="I40" i="4"/>
  <c r="F40" i="4" s="1"/>
  <c r="I39" i="4"/>
  <c r="F39" i="4" s="1"/>
  <c r="I38" i="4"/>
  <c r="F38" i="4" s="1"/>
  <c r="I37" i="4"/>
  <c r="F37" i="4" s="1"/>
  <c r="I36" i="4"/>
  <c r="F36" i="4" s="1"/>
  <c r="I35" i="4"/>
  <c r="F35" i="4" s="1"/>
  <c r="I34" i="4"/>
  <c r="F34" i="4" s="1"/>
  <c r="I33" i="4"/>
  <c r="F33" i="4" s="1"/>
  <c r="I32" i="4"/>
  <c r="F32" i="4" s="1"/>
  <c r="I31" i="4"/>
  <c r="F31" i="4" s="1"/>
  <c r="I30" i="4"/>
  <c r="F30" i="4" s="1"/>
  <c r="I29" i="4"/>
  <c r="F29" i="4" s="1"/>
  <c r="I28" i="4"/>
  <c r="F28" i="4" s="1"/>
  <c r="I27" i="4"/>
  <c r="F27" i="4" s="1"/>
  <c r="I26" i="4"/>
  <c r="F26" i="4" s="1"/>
  <c r="I25" i="4"/>
  <c r="F25" i="4" s="1"/>
  <c r="I24" i="4"/>
  <c r="F24" i="4" s="1"/>
  <c r="I23" i="4"/>
  <c r="F23" i="4" s="1"/>
  <c r="I22" i="4"/>
  <c r="F22" i="4" s="1"/>
  <c r="I21" i="4"/>
  <c r="F21" i="4" s="1"/>
  <c r="I20" i="4"/>
  <c r="F20" i="4" s="1"/>
  <c r="I19" i="4"/>
  <c r="F19" i="4" s="1"/>
  <c r="I18" i="4"/>
  <c r="F18" i="4" s="1"/>
  <c r="I17" i="4"/>
  <c r="F17" i="4" s="1"/>
  <c r="I16" i="4"/>
  <c r="F16" i="4" s="1"/>
  <c r="I15" i="4"/>
  <c r="F15" i="4" s="1"/>
  <c r="I14" i="4"/>
  <c r="F14" i="4" s="1"/>
  <c r="I13" i="4"/>
  <c r="F13" i="4" s="1"/>
  <c r="I12" i="4"/>
  <c r="F12" i="4" s="1"/>
  <c r="I11" i="4"/>
  <c r="F11" i="4" s="1"/>
  <c r="I10" i="4"/>
  <c r="F10" i="4" s="1"/>
  <c r="I9" i="4"/>
  <c r="F9" i="4" s="1"/>
  <c r="I8" i="4"/>
  <c r="F8" i="4" s="1"/>
  <c r="I7" i="4"/>
  <c r="F7" i="4" s="1"/>
  <c r="I6" i="4"/>
  <c r="F6" i="4" s="1"/>
  <c r="H55" i="4"/>
  <c r="H54" i="4"/>
  <c r="H53" i="4"/>
  <c r="H52" i="4"/>
  <c r="H51" i="4"/>
  <c r="H50" i="4"/>
  <c r="H49" i="4"/>
  <c r="H48" i="4"/>
  <c r="H47" i="4"/>
  <c r="H46" i="4"/>
  <c r="H45" i="4"/>
  <c r="H44" i="4"/>
  <c r="H43" i="4"/>
  <c r="H42" i="4"/>
  <c r="H41" i="4"/>
  <c r="H40" i="4"/>
  <c r="H39" i="4"/>
  <c r="H38" i="4"/>
  <c r="H37" i="4"/>
  <c r="H36" i="4"/>
  <c r="H35" i="4"/>
  <c r="H34" i="4"/>
  <c r="H33" i="4"/>
  <c r="H32" i="4"/>
  <c r="H31" i="4"/>
  <c r="H30" i="4"/>
  <c r="H29" i="4"/>
  <c r="H28" i="4"/>
  <c r="H27" i="4"/>
  <c r="H26" i="4"/>
  <c r="H25" i="4"/>
  <c r="H24" i="4"/>
  <c r="H23" i="4"/>
  <c r="H22" i="4"/>
  <c r="H21" i="4"/>
  <c r="H20" i="4"/>
  <c r="H19" i="4"/>
  <c r="H18" i="4"/>
  <c r="H17" i="4"/>
  <c r="H16" i="4"/>
  <c r="H15" i="4"/>
  <c r="H14" i="4"/>
  <c r="H13" i="4"/>
  <c r="H12" i="4"/>
  <c r="H11" i="4"/>
  <c r="H10" i="4"/>
  <c r="H9" i="4"/>
  <c r="H8" i="4"/>
  <c r="H7" i="4"/>
  <c r="H6" i="4"/>
  <c r="B8" i="18" l="1"/>
  <c r="AM5" i="16"/>
  <c r="B5" i="16"/>
  <c r="AP5" i="16"/>
  <c r="C5" i="16"/>
  <c r="E5" i="16"/>
  <c r="F5" i="16"/>
  <c r="G5" i="16"/>
  <c r="I5" i="16"/>
  <c r="J5" i="16"/>
  <c r="P5" i="16"/>
  <c r="Q5" i="16"/>
  <c r="R5" i="16"/>
  <c r="T5" i="16"/>
  <c r="BX5" i="16"/>
  <c r="AF5" i="16"/>
  <c r="AL5" i="16"/>
  <c r="A5" i="16"/>
  <c r="F32" i="18" l="1"/>
  <c r="B11" i="18"/>
  <c r="B10" i="18"/>
  <c r="C6" i="18"/>
  <c r="C5" i="18"/>
  <c r="A1" i="18"/>
  <c r="A3" i="18"/>
  <c r="F95" i="18"/>
  <c r="F94" i="18"/>
  <c r="F13" i="18"/>
  <c r="F44" i="18"/>
  <c r="F30" i="18"/>
  <c r="F72" i="18"/>
  <c r="F29" i="18"/>
  <c r="F93" i="18"/>
  <c r="F28" i="18"/>
  <c r="F92" i="18"/>
  <c r="F27" i="18"/>
  <c r="F91" i="18"/>
  <c r="F26" i="18"/>
  <c r="F89" i="18"/>
  <c r="F22" i="18"/>
  <c r="F79" i="18"/>
  <c r="F21" i="18"/>
  <c r="F78" i="18"/>
  <c r="F19" i="18"/>
  <c r="F73" i="18"/>
  <c r="F77" i="18"/>
  <c r="F18" i="18"/>
  <c r="F76" i="18"/>
  <c r="F16" i="18"/>
  <c r="F75" i="18"/>
  <c r="F14" i="18"/>
  <c r="F74" i="18"/>
  <c r="I93" i="15" l="1"/>
  <c r="I92" i="15"/>
  <c r="I91" i="15"/>
  <c r="I87" i="15"/>
  <c r="I86" i="15"/>
  <c r="I85" i="15"/>
  <c r="I84" i="15"/>
  <c r="I83" i="15"/>
  <c r="I82" i="15"/>
  <c r="I81" i="15"/>
  <c r="I80" i="15"/>
  <c r="I71" i="15"/>
  <c r="I70" i="15"/>
  <c r="I69" i="15"/>
  <c r="I68" i="15"/>
  <c r="I67" i="15"/>
  <c r="I66" i="15"/>
  <c r="I63" i="15"/>
  <c r="I62" i="15"/>
  <c r="I61" i="15"/>
  <c r="I60" i="15"/>
  <c r="I59" i="15"/>
  <c r="I58" i="15"/>
  <c r="I57" i="15"/>
  <c r="I56" i="15"/>
  <c r="I55" i="15"/>
  <c r="I54" i="15"/>
  <c r="I53" i="15"/>
  <c r="I52" i="15"/>
  <c r="I51" i="15"/>
  <c r="I49" i="15"/>
  <c r="I48" i="15"/>
  <c r="I47" i="15"/>
  <c r="I46" i="15"/>
  <c r="I45" i="15"/>
  <c r="I43" i="15"/>
  <c r="I42" i="15"/>
  <c r="I41" i="15"/>
  <c r="I40" i="15"/>
  <c r="I39" i="15"/>
  <c r="I38" i="15"/>
  <c r="I37" i="15"/>
  <c r="I36" i="15"/>
  <c r="I35" i="15"/>
  <c r="I34" i="15"/>
  <c r="I33" i="15"/>
  <c r="I32" i="15"/>
  <c r="I31" i="15"/>
  <c r="I30" i="15"/>
  <c r="I29" i="15"/>
  <c r="I28" i="15"/>
  <c r="I27" i="15"/>
  <c r="I26" i="15"/>
  <c r="I25" i="15"/>
  <c r="I24" i="15"/>
  <c r="I23" i="15"/>
  <c r="I22" i="15"/>
  <c r="I21" i="15"/>
  <c r="I20" i="15"/>
  <c r="I19" i="15"/>
  <c r="I18" i="15"/>
  <c r="I17" i="15"/>
  <c r="I15" i="15"/>
  <c r="I14" i="15"/>
  <c r="I13" i="15"/>
  <c r="G11" i="15"/>
  <c r="E11" i="15"/>
  <c r="D11" i="15"/>
  <c r="C11" i="15"/>
  <c r="G10" i="15"/>
  <c r="E10" i="15"/>
  <c r="D10" i="15"/>
  <c r="C10" i="15"/>
  <c r="I14" i="1"/>
  <c r="I15" i="1"/>
  <c r="I17" i="1"/>
  <c r="I18" i="1"/>
  <c r="I19" i="1"/>
  <c r="I20" i="1"/>
  <c r="I21" i="1"/>
  <c r="I22" i="1"/>
  <c r="I23" i="1"/>
  <c r="I24" i="1"/>
  <c r="I25" i="1"/>
  <c r="I26" i="1"/>
  <c r="I27" i="1"/>
  <c r="I28" i="1"/>
  <c r="I29" i="1"/>
  <c r="I30" i="1"/>
  <c r="I31" i="1"/>
  <c r="I32" i="1"/>
  <c r="I33" i="1"/>
  <c r="I34" i="1"/>
  <c r="I35" i="1"/>
  <c r="I36" i="1"/>
  <c r="I37" i="1"/>
  <c r="I38" i="1"/>
  <c r="I39" i="1"/>
  <c r="I40" i="1"/>
  <c r="I41" i="1"/>
  <c r="I42" i="1"/>
  <c r="I43" i="1"/>
  <c r="I45" i="1"/>
  <c r="I46" i="1"/>
  <c r="I47" i="1"/>
  <c r="I48" i="1"/>
  <c r="I49" i="1"/>
  <c r="I51" i="1"/>
  <c r="I52" i="1"/>
  <c r="I53" i="1"/>
  <c r="I54" i="1"/>
  <c r="I55" i="1"/>
  <c r="I56" i="1"/>
  <c r="I57" i="1"/>
  <c r="I58" i="1"/>
  <c r="I59" i="1"/>
  <c r="I60" i="1"/>
  <c r="I61" i="1"/>
  <c r="I62" i="1"/>
  <c r="I63" i="1"/>
  <c r="I66" i="1"/>
  <c r="I67" i="1"/>
  <c r="I68" i="1"/>
  <c r="I69" i="1"/>
  <c r="I70" i="1"/>
  <c r="I71" i="1"/>
  <c r="I80" i="1"/>
  <c r="I81" i="1"/>
  <c r="I82" i="1"/>
  <c r="I83" i="1"/>
  <c r="I84" i="1"/>
  <c r="I85" i="1"/>
  <c r="I86" i="1"/>
  <c r="I87" i="1"/>
  <c r="I91" i="1"/>
  <c r="I92" i="1"/>
  <c r="I93" i="1"/>
  <c r="I13" i="1"/>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6" i="7"/>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6" i="4"/>
  <c r="F13" i="15" l="1"/>
  <c r="F14" i="15"/>
  <c r="F16" i="15"/>
  <c r="F50" i="15"/>
  <c r="F18" i="15"/>
  <c r="F30" i="15"/>
  <c r="F19" i="15"/>
  <c r="F51" i="15"/>
  <c r="F21" i="15"/>
  <c r="F29" i="15"/>
  <c r="F22" i="15"/>
  <c r="F27" i="15"/>
  <c r="F26" i="15"/>
  <c r="F28" i="15"/>
  <c r="F44" i="15"/>
  <c r="H44" i="15" s="1"/>
  <c r="F93" i="15"/>
  <c r="F92" i="15"/>
  <c r="F91" i="15"/>
  <c r="F89" i="15"/>
  <c r="F79" i="15"/>
  <c r="F78" i="15"/>
  <c r="F77" i="15"/>
  <c r="F76" i="15"/>
  <c r="F75" i="15"/>
  <c r="F74" i="15"/>
  <c r="F73" i="15"/>
  <c r="F72" i="15"/>
  <c r="H89" i="15"/>
  <c r="F95" i="15"/>
  <c r="F94" i="15"/>
  <c r="A3" i="15"/>
  <c r="A1" i="15"/>
  <c r="B11" i="15"/>
  <c r="B10" i="15"/>
  <c r="C6" i="15"/>
  <c r="C5" i="15"/>
  <c r="H95" i="15"/>
  <c r="I95" i="15" s="1"/>
  <c r="N10" i="7"/>
  <c r="Q10" i="7"/>
  <c r="P10" i="7"/>
  <c r="D10" i="7"/>
  <c r="R10" i="7"/>
  <c r="O10" i="7"/>
  <c r="C10" i="7"/>
  <c r="AF55" i="4"/>
  <c r="C55" i="4"/>
  <c r="AE55" i="4"/>
  <c r="AF38" i="4"/>
  <c r="C38" i="4"/>
  <c r="AE38" i="4"/>
  <c r="AE45" i="4"/>
  <c r="C45" i="4"/>
  <c r="AF45" i="4"/>
  <c r="N47" i="7"/>
  <c r="P47" i="7"/>
  <c r="D47" i="7"/>
  <c r="O47" i="7"/>
  <c r="C47" i="7"/>
  <c r="R47" i="7"/>
  <c r="Q47" i="7"/>
  <c r="N42" i="7"/>
  <c r="Q42" i="7"/>
  <c r="P42" i="7"/>
  <c r="D42" i="7"/>
  <c r="O42" i="7"/>
  <c r="C42" i="7"/>
  <c r="R42" i="7"/>
  <c r="AF39" i="4"/>
  <c r="C39" i="4"/>
  <c r="AE39" i="4"/>
  <c r="C54" i="4"/>
  <c r="AF54" i="4"/>
  <c r="AE54" i="4"/>
  <c r="C53" i="4"/>
  <c r="AF53" i="4"/>
  <c r="AE53" i="4"/>
  <c r="C37" i="4"/>
  <c r="AF37" i="4"/>
  <c r="AE37" i="4"/>
  <c r="C21" i="4"/>
  <c r="AF21" i="4"/>
  <c r="AE21" i="4"/>
  <c r="P55" i="7"/>
  <c r="O55" i="7"/>
  <c r="D55" i="7"/>
  <c r="C55" i="7"/>
  <c r="R55" i="7"/>
  <c r="Q55" i="7"/>
  <c r="N39" i="7"/>
  <c r="P39" i="7"/>
  <c r="D39" i="7"/>
  <c r="C39" i="7"/>
  <c r="O39" i="7"/>
  <c r="R39" i="7"/>
  <c r="Q39" i="7"/>
  <c r="N23" i="7"/>
  <c r="P23" i="7"/>
  <c r="O23" i="7"/>
  <c r="D23" i="7"/>
  <c r="C23" i="7"/>
  <c r="R23" i="7"/>
  <c r="Q23" i="7"/>
  <c r="N31" i="7"/>
  <c r="P31" i="7"/>
  <c r="O31" i="7"/>
  <c r="D31" i="7"/>
  <c r="C31" i="7"/>
  <c r="R31" i="7"/>
  <c r="Q31" i="7"/>
  <c r="C40" i="4"/>
  <c r="AF40" i="4"/>
  <c r="AE40" i="4"/>
  <c r="AF23" i="4"/>
  <c r="C23" i="4"/>
  <c r="AE23" i="4"/>
  <c r="N24" i="7"/>
  <c r="D24" i="7"/>
  <c r="C24" i="7"/>
  <c r="R24" i="7"/>
  <c r="Q24" i="7"/>
  <c r="O24" i="7"/>
  <c r="P24" i="7"/>
  <c r="C52" i="4"/>
  <c r="AF52" i="4"/>
  <c r="AE52" i="4"/>
  <c r="C36" i="4"/>
  <c r="AF36" i="4"/>
  <c r="AE36" i="4"/>
  <c r="AE20" i="4"/>
  <c r="C20" i="4"/>
  <c r="AF20" i="4"/>
  <c r="N54" i="7"/>
  <c r="R54" i="7"/>
  <c r="Q54" i="7"/>
  <c r="P54" i="7"/>
  <c r="O54" i="7"/>
  <c r="D54" i="7"/>
  <c r="C54" i="7"/>
  <c r="N38" i="7"/>
  <c r="R38" i="7"/>
  <c r="Q38" i="7"/>
  <c r="P38" i="7"/>
  <c r="O38" i="7"/>
  <c r="D38" i="7"/>
  <c r="C38" i="7"/>
  <c r="N22" i="7"/>
  <c r="Q22" i="7"/>
  <c r="P22" i="7"/>
  <c r="R22" i="7"/>
  <c r="O22" i="7"/>
  <c r="D22" i="7"/>
  <c r="C22" i="7"/>
  <c r="N41" i="7"/>
  <c r="R41" i="7"/>
  <c r="D41" i="7"/>
  <c r="Q41" i="7"/>
  <c r="C41" i="7"/>
  <c r="P41" i="7"/>
  <c r="O41" i="7"/>
  <c r="AF34" i="4"/>
  <c r="AE34" i="4"/>
  <c r="C34" i="4"/>
  <c r="N52" i="7"/>
  <c r="D52" i="7"/>
  <c r="C52" i="7"/>
  <c r="R52" i="7"/>
  <c r="Q52" i="7"/>
  <c r="P52" i="7"/>
  <c r="O52" i="7"/>
  <c r="N36" i="7"/>
  <c r="D36" i="7"/>
  <c r="C36" i="7"/>
  <c r="R36" i="7"/>
  <c r="Q36" i="7"/>
  <c r="P36" i="7"/>
  <c r="O36" i="7"/>
  <c r="N20" i="7"/>
  <c r="D20" i="7"/>
  <c r="C20" i="7"/>
  <c r="R20" i="7"/>
  <c r="Q20" i="7"/>
  <c r="P20" i="7"/>
  <c r="O20" i="7"/>
  <c r="AF13" i="4"/>
  <c r="AE13" i="4"/>
  <c r="C13" i="4"/>
  <c r="C44" i="4"/>
  <c r="AF44" i="4"/>
  <c r="AE44" i="4"/>
  <c r="C24" i="4"/>
  <c r="AF24" i="4"/>
  <c r="AE24" i="4"/>
  <c r="N25" i="7"/>
  <c r="R25" i="7"/>
  <c r="D25" i="7"/>
  <c r="Q25" i="7"/>
  <c r="C25" i="7"/>
  <c r="P25" i="7"/>
  <c r="O25" i="7"/>
  <c r="AF35" i="4"/>
  <c r="C35" i="4"/>
  <c r="AE35" i="4"/>
  <c r="AE19" i="4"/>
  <c r="C19" i="4"/>
  <c r="AF19" i="4"/>
  <c r="AF49" i="4"/>
  <c r="AE49" i="4"/>
  <c r="C49" i="4"/>
  <c r="AF17" i="4"/>
  <c r="AE17" i="4"/>
  <c r="C17" i="4"/>
  <c r="N51" i="7"/>
  <c r="P51" i="7"/>
  <c r="C51" i="7"/>
  <c r="O51" i="7"/>
  <c r="R51" i="7"/>
  <c r="D51" i="7"/>
  <c r="Q51" i="7"/>
  <c r="N35" i="7"/>
  <c r="P35" i="7"/>
  <c r="D35" i="7"/>
  <c r="C35" i="7"/>
  <c r="R35" i="7"/>
  <c r="O35" i="7"/>
  <c r="Q35" i="7"/>
  <c r="N19" i="7"/>
  <c r="P19" i="7"/>
  <c r="O19" i="7"/>
  <c r="D19" i="7"/>
  <c r="C19" i="7"/>
  <c r="R19" i="7"/>
  <c r="Q19" i="7"/>
  <c r="N21" i="7"/>
  <c r="R21" i="7"/>
  <c r="P21" i="7"/>
  <c r="Q21" i="7"/>
  <c r="O21" i="7"/>
  <c r="D21" i="7"/>
  <c r="C21" i="7"/>
  <c r="AE18" i="4"/>
  <c r="AF18" i="4"/>
  <c r="C18" i="4"/>
  <c r="AF32" i="4"/>
  <c r="AE32" i="4"/>
  <c r="C32" i="4"/>
  <c r="AF16" i="4"/>
  <c r="AE16" i="4"/>
  <c r="C16" i="4"/>
  <c r="N50" i="7"/>
  <c r="Q50" i="7"/>
  <c r="P50" i="7"/>
  <c r="D50" i="7"/>
  <c r="O50" i="7"/>
  <c r="C50" i="7"/>
  <c r="R50" i="7"/>
  <c r="N34" i="7"/>
  <c r="Q34" i="7"/>
  <c r="P34" i="7"/>
  <c r="D34" i="7"/>
  <c r="O34" i="7"/>
  <c r="C34" i="7"/>
  <c r="R34" i="7"/>
  <c r="N18" i="7"/>
  <c r="Q18" i="7"/>
  <c r="P18" i="7"/>
  <c r="D18" i="7"/>
  <c r="R18" i="7"/>
  <c r="O18" i="7"/>
  <c r="C18" i="7"/>
  <c r="AF28" i="4"/>
  <c r="AE28" i="4"/>
  <c r="C28" i="4"/>
  <c r="N9" i="7"/>
  <c r="P9" i="7"/>
  <c r="R9" i="7"/>
  <c r="D9" i="7"/>
  <c r="Q9" i="7"/>
  <c r="C9" i="7"/>
  <c r="O9" i="7"/>
  <c r="AF51" i="4"/>
  <c r="C51" i="4"/>
  <c r="AE51" i="4"/>
  <c r="N37" i="7"/>
  <c r="R37" i="7"/>
  <c r="Q37" i="7"/>
  <c r="P37" i="7"/>
  <c r="O37" i="7"/>
  <c r="D37" i="7"/>
  <c r="C37" i="7"/>
  <c r="AF33" i="4"/>
  <c r="AE33" i="4"/>
  <c r="C33" i="4"/>
  <c r="AF47" i="4"/>
  <c r="AE47" i="4"/>
  <c r="C47" i="4"/>
  <c r="AF31" i="4"/>
  <c r="AE31" i="4"/>
  <c r="C31" i="4"/>
  <c r="AF15" i="4"/>
  <c r="AE15" i="4"/>
  <c r="C15" i="4"/>
  <c r="N49" i="7"/>
  <c r="R49" i="7"/>
  <c r="D49" i="7"/>
  <c r="Q49" i="7"/>
  <c r="C49" i="7"/>
  <c r="P49" i="7"/>
  <c r="O49" i="7"/>
  <c r="N33" i="7"/>
  <c r="R33" i="7"/>
  <c r="D33" i="7"/>
  <c r="Q33" i="7"/>
  <c r="C33" i="7"/>
  <c r="P33" i="7"/>
  <c r="O33" i="7"/>
  <c r="N17" i="7"/>
  <c r="R17" i="7"/>
  <c r="D17" i="7"/>
  <c r="Q17" i="7"/>
  <c r="C17" i="7"/>
  <c r="P17" i="7"/>
  <c r="O17" i="7"/>
  <c r="N26" i="7"/>
  <c r="Q26" i="7"/>
  <c r="P26" i="7"/>
  <c r="D26" i="7"/>
  <c r="R26" i="7"/>
  <c r="O26" i="7"/>
  <c r="C26" i="7"/>
  <c r="C22" i="4"/>
  <c r="AF22" i="4"/>
  <c r="AE22" i="4"/>
  <c r="N40" i="7"/>
  <c r="D40" i="7"/>
  <c r="C40" i="7"/>
  <c r="R40" i="7"/>
  <c r="Q40" i="7"/>
  <c r="P40" i="7"/>
  <c r="O40" i="7"/>
  <c r="N53" i="7"/>
  <c r="R53" i="7"/>
  <c r="Q53" i="7"/>
  <c r="P53" i="7"/>
  <c r="O53" i="7"/>
  <c r="D53" i="7"/>
  <c r="C53" i="7"/>
  <c r="AE50" i="4"/>
  <c r="AF50" i="4"/>
  <c r="C50" i="4"/>
  <c r="AF48" i="4"/>
  <c r="AE48" i="4"/>
  <c r="C48" i="4"/>
  <c r="AF46" i="4"/>
  <c r="C46" i="4"/>
  <c r="AE46" i="4"/>
  <c r="AF30" i="4"/>
  <c r="AE30" i="4"/>
  <c r="C30" i="4"/>
  <c r="AF14" i="4"/>
  <c r="AE14" i="4"/>
  <c r="C14" i="4"/>
  <c r="N48" i="7"/>
  <c r="D48" i="7"/>
  <c r="R48" i="7"/>
  <c r="C48" i="7"/>
  <c r="Q48" i="7"/>
  <c r="P48" i="7"/>
  <c r="O48" i="7"/>
  <c r="N32" i="7"/>
  <c r="D32" i="7"/>
  <c r="C32" i="7"/>
  <c r="R32" i="7"/>
  <c r="Q32" i="7"/>
  <c r="P32" i="7"/>
  <c r="O32" i="7"/>
  <c r="N16" i="7"/>
  <c r="D16" i="7"/>
  <c r="C16" i="7"/>
  <c r="R16" i="7"/>
  <c r="Q16" i="7"/>
  <c r="P16" i="7"/>
  <c r="O16" i="7"/>
  <c r="C29" i="4"/>
  <c r="AF29" i="4"/>
  <c r="AE29" i="4"/>
  <c r="N15" i="7"/>
  <c r="P15" i="7"/>
  <c r="D15" i="7"/>
  <c r="O15" i="7"/>
  <c r="C15" i="7"/>
  <c r="R15" i="7"/>
  <c r="Q15" i="7"/>
  <c r="N14" i="7"/>
  <c r="Q14" i="7"/>
  <c r="P14" i="7"/>
  <c r="R14" i="7"/>
  <c r="O14" i="7"/>
  <c r="D14" i="7"/>
  <c r="C14" i="7"/>
  <c r="AF43" i="4"/>
  <c r="AE43" i="4"/>
  <c r="C43" i="4"/>
  <c r="C27" i="4"/>
  <c r="AE27" i="4"/>
  <c r="AF27" i="4"/>
  <c r="N45" i="7"/>
  <c r="R45" i="7"/>
  <c r="Q45" i="7"/>
  <c r="P45" i="7"/>
  <c r="O45" i="7"/>
  <c r="D45" i="7"/>
  <c r="C45" i="7"/>
  <c r="N13" i="7"/>
  <c r="P13" i="7"/>
  <c r="R13" i="7"/>
  <c r="Q13" i="7"/>
  <c r="O13" i="7"/>
  <c r="D13" i="7"/>
  <c r="C13" i="7"/>
  <c r="AE42" i="4"/>
  <c r="C42" i="4"/>
  <c r="AF42" i="4"/>
  <c r="AF26" i="4"/>
  <c r="AE26" i="4"/>
  <c r="C26" i="4"/>
  <c r="AE10" i="4"/>
  <c r="C10" i="4"/>
  <c r="AF10" i="4"/>
  <c r="N44" i="7"/>
  <c r="D44" i="7"/>
  <c r="C44" i="7"/>
  <c r="R44" i="7"/>
  <c r="Q44" i="7"/>
  <c r="P44" i="7"/>
  <c r="O44" i="7"/>
  <c r="N28" i="7"/>
  <c r="D28" i="7"/>
  <c r="R28" i="7"/>
  <c r="C28" i="7"/>
  <c r="Q28" i="7"/>
  <c r="P28" i="7"/>
  <c r="O28" i="7"/>
  <c r="N12" i="7"/>
  <c r="D12" i="7"/>
  <c r="C12" i="7"/>
  <c r="R12" i="7"/>
  <c r="Q12" i="7"/>
  <c r="P12" i="7"/>
  <c r="O12" i="7"/>
  <c r="C12" i="4"/>
  <c r="AE12" i="4"/>
  <c r="AF12" i="4"/>
  <c r="N46" i="7"/>
  <c r="Q46" i="7"/>
  <c r="P46" i="7"/>
  <c r="R46" i="7"/>
  <c r="O46" i="7"/>
  <c r="D46" i="7"/>
  <c r="C46" i="7"/>
  <c r="N30" i="7"/>
  <c r="R30" i="7"/>
  <c r="Q30" i="7"/>
  <c r="P30" i="7"/>
  <c r="O30" i="7"/>
  <c r="D30" i="7"/>
  <c r="C30" i="7"/>
  <c r="C11" i="4"/>
  <c r="AE11" i="4"/>
  <c r="AF11" i="4"/>
  <c r="N29" i="7"/>
  <c r="R29" i="7"/>
  <c r="Q29" i="7"/>
  <c r="P29" i="7"/>
  <c r="O29" i="7"/>
  <c r="D29" i="7"/>
  <c r="C29" i="7"/>
  <c r="AF41" i="4"/>
  <c r="C41" i="4"/>
  <c r="AE41" i="4"/>
  <c r="AF25" i="4"/>
  <c r="C25" i="4"/>
  <c r="AE25" i="4"/>
  <c r="AF9" i="4"/>
  <c r="C9" i="4"/>
  <c r="AE9" i="4"/>
  <c r="N43" i="7"/>
  <c r="P43" i="7"/>
  <c r="C43" i="7"/>
  <c r="D43" i="7"/>
  <c r="O43" i="7"/>
  <c r="R43" i="7"/>
  <c r="Q43" i="7"/>
  <c r="N27" i="7"/>
  <c r="P27" i="7"/>
  <c r="C27" i="7"/>
  <c r="D27" i="7"/>
  <c r="R27" i="7"/>
  <c r="Q27" i="7"/>
  <c r="O27" i="7"/>
  <c r="P11" i="7"/>
  <c r="D11" i="7"/>
  <c r="C11" i="7"/>
  <c r="O11" i="7"/>
  <c r="R11" i="7"/>
  <c r="Q11" i="7"/>
  <c r="D8" i="7"/>
  <c r="P8" i="7"/>
  <c r="R8" i="7"/>
  <c r="Q8" i="7"/>
  <c r="O8" i="7"/>
  <c r="C8" i="7"/>
  <c r="AF8" i="4"/>
  <c r="AE8" i="4"/>
  <c r="C8" i="4"/>
  <c r="R7" i="7"/>
  <c r="Q7" i="7"/>
  <c r="P7" i="7"/>
  <c r="D7" i="7"/>
  <c r="O7" i="7"/>
  <c r="C7" i="7"/>
  <c r="AF7" i="4"/>
  <c r="C7" i="4"/>
  <c r="AE7" i="4"/>
  <c r="R6" i="7"/>
  <c r="Q6" i="7"/>
  <c r="P6" i="7"/>
  <c r="O6" i="7"/>
  <c r="C6" i="7"/>
  <c r="D6" i="7"/>
  <c r="AF6" i="4"/>
  <c r="C6" i="4"/>
  <c r="AE6" i="4"/>
  <c r="I72" i="15"/>
  <c r="I73" i="15"/>
  <c r="I76" i="15"/>
  <c r="I78" i="15"/>
  <c r="I74" i="15"/>
  <c r="I79" i="15"/>
  <c r="I75" i="15"/>
  <c r="B55" i="7" l="1"/>
  <c r="B54" i="7"/>
  <c r="B53" i="7"/>
  <c r="B52" i="7"/>
  <c r="B51" i="7"/>
  <c r="B50" i="7"/>
  <c r="B49" i="7"/>
  <c r="B48" i="7"/>
  <c r="B47" i="7"/>
  <c r="B46" i="7"/>
  <c r="B45" i="7"/>
  <c r="B44" i="7"/>
  <c r="B43" i="7"/>
  <c r="B42" i="7"/>
  <c r="B41" i="7"/>
  <c r="B40" i="7"/>
  <c r="B39" i="7"/>
  <c r="B38" i="7"/>
  <c r="B37" i="7"/>
  <c r="B36" i="7"/>
  <c r="B35" i="7"/>
  <c r="B34" i="7"/>
  <c r="B33" i="7"/>
  <c r="B32" i="7"/>
  <c r="B31" i="7"/>
  <c r="B30" i="7"/>
  <c r="B29" i="7"/>
  <c r="B28" i="7"/>
  <c r="B27" i="7"/>
  <c r="B26" i="7"/>
  <c r="B25" i="7"/>
  <c r="B24" i="7"/>
  <c r="B23" i="7"/>
  <c r="B22" i="7"/>
  <c r="B21" i="7"/>
  <c r="B20" i="7"/>
  <c r="B19" i="7"/>
  <c r="B18" i="7"/>
  <c r="B17" i="7"/>
  <c r="B16" i="7"/>
  <c r="B15" i="7"/>
  <c r="B14" i="7"/>
  <c r="B13" i="7"/>
  <c r="B12" i="7"/>
  <c r="B11" i="7"/>
  <c r="B10" i="7"/>
  <c r="B9" i="7"/>
  <c r="B8" i="7"/>
  <c r="B7" i="7"/>
  <c r="B6" i="7"/>
  <c r="AW55" i="4"/>
  <c r="AV55" i="4"/>
  <c r="AU55" i="4"/>
  <c r="AQ55" i="4"/>
  <c r="AN55" i="4"/>
  <c r="AM55" i="4"/>
  <c r="AG55" i="4"/>
  <c r="AH55" i="4" s="1"/>
  <c r="U55" i="4"/>
  <c r="S55" i="4"/>
  <c r="R55" i="4"/>
  <c r="Q55" i="4"/>
  <c r="P55" i="4"/>
  <c r="O55" i="4"/>
  <c r="K55" i="4"/>
  <c r="J55" i="4"/>
  <c r="B55" i="4"/>
  <c r="AW54" i="4"/>
  <c r="AV54" i="4"/>
  <c r="AU54" i="4"/>
  <c r="AQ54" i="4"/>
  <c r="AN54" i="4"/>
  <c r="AM54" i="4"/>
  <c r="AG54" i="4"/>
  <c r="AH54" i="4" s="1"/>
  <c r="U54" i="4"/>
  <c r="S54" i="4"/>
  <c r="R54" i="4"/>
  <c r="Q54" i="4"/>
  <c r="P54" i="4"/>
  <c r="O54" i="4"/>
  <c r="K54" i="4"/>
  <c r="J54" i="4"/>
  <c r="B54" i="4"/>
  <c r="AW53" i="4"/>
  <c r="AV53" i="4"/>
  <c r="AU53" i="4"/>
  <c r="AQ53" i="4"/>
  <c r="AN53" i="4"/>
  <c r="AM53" i="4"/>
  <c r="AG53" i="4"/>
  <c r="AH53" i="4" s="1"/>
  <c r="U53" i="4"/>
  <c r="S53" i="4"/>
  <c r="R53" i="4"/>
  <c r="Q53" i="4"/>
  <c r="P53" i="4"/>
  <c r="O53" i="4"/>
  <c r="K53" i="4"/>
  <c r="J53" i="4"/>
  <c r="B53" i="4"/>
  <c r="AW52" i="4"/>
  <c r="AV52" i="4"/>
  <c r="AU52" i="4"/>
  <c r="AQ52" i="4"/>
  <c r="AN52" i="4"/>
  <c r="AM52" i="4"/>
  <c r="AG52" i="4"/>
  <c r="AH52" i="4" s="1"/>
  <c r="U52" i="4"/>
  <c r="S52" i="4"/>
  <c r="R52" i="4"/>
  <c r="Q52" i="4"/>
  <c r="P52" i="4"/>
  <c r="O52" i="4"/>
  <c r="K52" i="4"/>
  <c r="J52" i="4"/>
  <c r="B52" i="4"/>
  <c r="AW51" i="4"/>
  <c r="AV51" i="4"/>
  <c r="AU51" i="4"/>
  <c r="AQ51" i="4"/>
  <c r="AN51" i="4"/>
  <c r="AM51" i="4"/>
  <c r="AG51" i="4"/>
  <c r="AH51" i="4" s="1"/>
  <c r="U51" i="4"/>
  <c r="S51" i="4"/>
  <c r="R51" i="4"/>
  <c r="Q51" i="4"/>
  <c r="P51" i="4"/>
  <c r="O51" i="4"/>
  <c r="K51" i="4"/>
  <c r="J51" i="4"/>
  <c r="B51" i="4"/>
  <c r="AW50" i="4"/>
  <c r="AV50" i="4"/>
  <c r="AU50" i="4"/>
  <c r="AQ50" i="4"/>
  <c r="AN50" i="4"/>
  <c r="AM50" i="4"/>
  <c r="AG50" i="4"/>
  <c r="AH50" i="4" s="1"/>
  <c r="U50" i="4"/>
  <c r="S50" i="4"/>
  <c r="R50" i="4"/>
  <c r="Q50" i="4"/>
  <c r="P50" i="4"/>
  <c r="O50" i="4"/>
  <c r="K50" i="4"/>
  <c r="J50" i="4"/>
  <c r="B50" i="4"/>
  <c r="AW49" i="4"/>
  <c r="AV49" i="4"/>
  <c r="AU49" i="4"/>
  <c r="AQ49" i="4"/>
  <c r="AN49" i="4"/>
  <c r="AM49" i="4"/>
  <c r="AG49" i="4"/>
  <c r="AH49" i="4" s="1"/>
  <c r="U49" i="4"/>
  <c r="S49" i="4"/>
  <c r="R49" i="4"/>
  <c r="Q49" i="4"/>
  <c r="P49" i="4"/>
  <c r="O49" i="4"/>
  <c r="K49" i="4"/>
  <c r="J49" i="4"/>
  <c r="B49" i="4"/>
  <c r="AW48" i="4"/>
  <c r="AV48" i="4"/>
  <c r="AU48" i="4"/>
  <c r="AQ48" i="4"/>
  <c r="AN48" i="4"/>
  <c r="AM48" i="4"/>
  <c r="AG48" i="4"/>
  <c r="AH48" i="4" s="1"/>
  <c r="U48" i="4"/>
  <c r="S48" i="4"/>
  <c r="R48" i="4"/>
  <c r="Q48" i="4"/>
  <c r="P48" i="4"/>
  <c r="O48" i="4"/>
  <c r="K48" i="4"/>
  <c r="J48" i="4"/>
  <c r="B48" i="4"/>
  <c r="AW47" i="4"/>
  <c r="AV47" i="4"/>
  <c r="AU47" i="4"/>
  <c r="AQ47" i="4"/>
  <c r="AN47" i="4"/>
  <c r="AM47" i="4"/>
  <c r="AG47" i="4"/>
  <c r="AH47" i="4" s="1"/>
  <c r="U47" i="4"/>
  <c r="S47" i="4"/>
  <c r="R47" i="4"/>
  <c r="Q47" i="4"/>
  <c r="P47" i="4"/>
  <c r="O47" i="4"/>
  <c r="K47" i="4"/>
  <c r="J47" i="4"/>
  <c r="B47" i="4"/>
  <c r="AW46" i="4"/>
  <c r="AV46" i="4"/>
  <c r="AU46" i="4"/>
  <c r="AQ46" i="4"/>
  <c r="AN46" i="4"/>
  <c r="AM46" i="4"/>
  <c r="AG46" i="4"/>
  <c r="AH46" i="4" s="1"/>
  <c r="U46" i="4"/>
  <c r="S46" i="4"/>
  <c r="R46" i="4"/>
  <c r="Q46" i="4"/>
  <c r="P46" i="4"/>
  <c r="O46" i="4"/>
  <c r="K46" i="4"/>
  <c r="J46" i="4"/>
  <c r="B46" i="4"/>
  <c r="AW45" i="4"/>
  <c r="AV45" i="4"/>
  <c r="AU45" i="4"/>
  <c r="AQ45" i="4"/>
  <c r="AN45" i="4"/>
  <c r="AM45" i="4"/>
  <c r="AG45" i="4"/>
  <c r="AH45" i="4" s="1"/>
  <c r="U45" i="4"/>
  <c r="S45" i="4"/>
  <c r="R45" i="4"/>
  <c r="Q45" i="4"/>
  <c r="P45" i="4"/>
  <c r="O45" i="4"/>
  <c r="K45" i="4"/>
  <c r="J45" i="4"/>
  <c r="B45" i="4"/>
  <c r="AW44" i="4"/>
  <c r="AV44" i="4"/>
  <c r="AU44" i="4"/>
  <c r="AQ44" i="4"/>
  <c r="AN44" i="4"/>
  <c r="AM44" i="4"/>
  <c r="AG44" i="4"/>
  <c r="AH44" i="4" s="1"/>
  <c r="U44" i="4"/>
  <c r="S44" i="4"/>
  <c r="R44" i="4"/>
  <c r="Q44" i="4"/>
  <c r="P44" i="4"/>
  <c r="O44" i="4"/>
  <c r="K44" i="4"/>
  <c r="J44" i="4"/>
  <c r="B44" i="4"/>
  <c r="AW43" i="4"/>
  <c r="AV43" i="4"/>
  <c r="AU43" i="4"/>
  <c r="AQ43" i="4"/>
  <c r="AN43" i="4"/>
  <c r="AM43" i="4"/>
  <c r="AG43" i="4"/>
  <c r="AH43" i="4" s="1"/>
  <c r="U43" i="4"/>
  <c r="S43" i="4"/>
  <c r="R43" i="4"/>
  <c r="Q43" i="4"/>
  <c r="P43" i="4"/>
  <c r="O43" i="4"/>
  <c r="K43" i="4"/>
  <c r="J43" i="4"/>
  <c r="B43" i="4"/>
  <c r="AW42" i="4"/>
  <c r="AV42" i="4"/>
  <c r="AU42" i="4"/>
  <c r="AQ42" i="4"/>
  <c r="AN42" i="4"/>
  <c r="AM42" i="4"/>
  <c r="AG42" i="4"/>
  <c r="AH42" i="4" s="1"/>
  <c r="U42" i="4"/>
  <c r="S42" i="4"/>
  <c r="R42" i="4"/>
  <c r="Q42" i="4"/>
  <c r="P42" i="4"/>
  <c r="O42" i="4"/>
  <c r="K42" i="4"/>
  <c r="J42" i="4"/>
  <c r="B42" i="4"/>
  <c r="AW41" i="4"/>
  <c r="AV41" i="4"/>
  <c r="AU41" i="4"/>
  <c r="AQ41" i="4"/>
  <c r="AN41" i="4"/>
  <c r="AM41" i="4"/>
  <c r="AG41" i="4"/>
  <c r="AH41" i="4" s="1"/>
  <c r="U41" i="4"/>
  <c r="S41" i="4"/>
  <c r="R41" i="4"/>
  <c r="Q41" i="4"/>
  <c r="P41" i="4"/>
  <c r="O41" i="4"/>
  <c r="K41" i="4"/>
  <c r="J41" i="4"/>
  <c r="B41" i="4"/>
  <c r="AW40" i="4"/>
  <c r="AV40" i="4"/>
  <c r="AU40" i="4"/>
  <c r="AQ40" i="4"/>
  <c r="AN40" i="4"/>
  <c r="AM40" i="4"/>
  <c r="AG40" i="4"/>
  <c r="AH40" i="4" s="1"/>
  <c r="U40" i="4"/>
  <c r="S40" i="4"/>
  <c r="R40" i="4"/>
  <c r="Q40" i="4"/>
  <c r="P40" i="4"/>
  <c r="O40" i="4"/>
  <c r="K40" i="4"/>
  <c r="J40" i="4"/>
  <c r="B40" i="4"/>
  <c r="AW39" i="4"/>
  <c r="AV39" i="4"/>
  <c r="AU39" i="4"/>
  <c r="AQ39" i="4"/>
  <c r="AN39" i="4"/>
  <c r="AM39" i="4"/>
  <c r="AG39" i="4"/>
  <c r="AH39" i="4" s="1"/>
  <c r="U39" i="4"/>
  <c r="S39" i="4"/>
  <c r="R39" i="4"/>
  <c r="Q39" i="4"/>
  <c r="P39" i="4"/>
  <c r="O39" i="4"/>
  <c r="K39" i="4"/>
  <c r="J39" i="4"/>
  <c r="B39" i="4"/>
  <c r="AW38" i="4"/>
  <c r="AV38" i="4"/>
  <c r="AU38" i="4"/>
  <c r="AQ38" i="4"/>
  <c r="AN38" i="4"/>
  <c r="AM38" i="4"/>
  <c r="AG38" i="4"/>
  <c r="AH38" i="4" s="1"/>
  <c r="U38" i="4"/>
  <c r="S38" i="4"/>
  <c r="R38" i="4"/>
  <c r="Q38" i="4"/>
  <c r="P38" i="4"/>
  <c r="O38" i="4"/>
  <c r="K38" i="4"/>
  <c r="J38" i="4"/>
  <c r="B38" i="4"/>
  <c r="AW37" i="4"/>
  <c r="AV37" i="4"/>
  <c r="AU37" i="4"/>
  <c r="AQ37" i="4"/>
  <c r="AN37" i="4"/>
  <c r="AM37" i="4"/>
  <c r="AG37" i="4"/>
  <c r="AH37" i="4" s="1"/>
  <c r="U37" i="4"/>
  <c r="S37" i="4"/>
  <c r="R37" i="4"/>
  <c r="Q37" i="4"/>
  <c r="P37" i="4"/>
  <c r="O37" i="4"/>
  <c r="K37" i="4"/>
  <c r="J37" i="4"/>
  <c r="B37" i="4"/>
  <c r="AW36" i="4"/>
  <c r="AV36" i="4"/>
  <c r="AU36" i="4"/>
  <c r="AQ36" i="4"/>
  <c r="AN36" i="4"/>
  <c r="AM36" i="4"/>
  <c r="AG36" i="4"/>
  <c r="AH36" i="4" s="1"/>
  <c r="U36" i="4"/>
  <c r="S36" i="4"/>
  <c r="R36" i="4"/>
  <c r="Q36" i="4"/>
  <c r="P36" i="4"/>
  <c r="O36" i="4"/>
  <c r="K36" i="4"/>
  <c r="J36" i="4"/>
  <c r="B36" i="4"/>
  <c r="AW35" i="4"/>
  <c r="AV35" i="4"/>
  <c r="AU35" i="4"/>
  <c r="AQ35" i="4"/>
  <c r="AN35" i="4"/>
  <c r="AM35" i="4"/>
  <c r="AG35" i="4"/>
  <c r="AH35" i="4" s="1"/>
  <c r="U35" i="4"/>
  <c r="S35" i="4"/>
  <c r="R35" i="4"/>
  <c r="Q35" i="4"/>
  <c r="P35" i="4"/>
  <c r="O35" i="4"/>
  <c r="K35" i="4"/>
  <c r="J35" i="4"/>
  <c r="B35" i="4"/>
  <c r="AW34" i="4"/>
  <c r="AV34" i="4"/>
  <c r="AU34" i="4"/>
  <c r="AQ34" i="4"/>
  <c r="AN34" i="4"/>
  <c r="AM34" i="4"/>
  <c r="AG34" i="4"/>
  <c r="AH34" i="4" s="1"/>
  <c r="U34" i="4"/>
  <c r="S34" i="4"/>
  <c r="R34" i="4"/>
  <c r="Q34" i="4"/>
  <c r="P34" i="4"/>
  <c r="O34" i="4"/>
  <c r="K34" i="4"/>
  <c r="J34" i="4"/>
  <c r="B34" i="4"/>
  <c r="AW33" i="4"/>
  <c r="AV33" i="4"/>
  <c r="AU33" i="4"/>
  <c r="AQ33" i="4"/>
  <c r="AN33" i="4"/>
  <c r="AM33" i="4"/>
  <c r="AG33" i="4"/>
  <c r="AH33" i="4" s="1"/>
  <c r="U33" i="4"/>
  <c r="S33" i="4"/>
  <c r="R33" i="4"/>
  <c r="Q33" i="4"/>
  <c r="P33" i="4"/>
  <c r="O33" i="4"/>
  <c r="K33" i="4"/>
  <c r="J33" i="4"/>
  <c r="B33" i="4"/>
  <c r="AW32" i="4"/>
  <c r="AV32" i="4"/>
  <c r="AU32" i="4"/>
  <c r="AQ32" i="4"/>
  <c r="AN32" i="4"/>
  <c r="AM32" i="4"/>
  <c r="AG32" i="4"/>
  <c r="AH32" i="4" s="1"/>
  <c r="U32" i="4"/>
  <c r="S32" i="4"/>
  <c r="R32" i="4"/>
  <c r="Q32" i="4"/>
  <c r="P32" i="4"/>
  <c r="O32" i="4"/>
  <c r="K32" i="4"/>
  <c r="J32" i="4"/>
  <c r="B32" i="4"/>
  <c r="AW31" i="4"/>
  <c r="AV31" i="4"/>
  <c r="AU31" i="4"/>
  <c r="AQ31" i="4"/>
  <c r="AN31" i="4"/>
  <c r="AM31" i="4"/>
  <c r="AG31" i="4"/>
  <c r="AH31" i="4" s="1"/>
  <c r="U31" i="4"/>
  <c r="S31" i="4"/>
  <c r="R31" i="4"/>
  <c r="Q31" i="4"/>
  <c r="P31" i="4"/>
  <c r="O31" i="4"/>
  <c r="K31" i="4"/>
  <c r="J31" i="4"/>
  <c r="B31" i="4"/>
  <c r="AW30" i="4"/>
  <c r="AV30" i="4"/>
  <c r="AU30" i="4"/>
  <c r="AQ30" i="4"/>
  <c r="AN30" i="4"/>
  <c r="AM30" i="4"/>
  <c r="AG30" i="4"/>
  <c r="AH30" i="4" s="1"/>
  <c r="U30" i="4"/>
  <c r="S30" i="4"/>
  <c r="R30" i="4"/>
  <c r="Q30" i="4"/>
  <c r="P30" i="4"/>
  <c r="O30" i="4"/>
  <c r="K30" i="4"/>
  <c r="J30" i="4"/>
  <c r="B30" i="4"/>
  <c r="AW29" i="4"/>
  <c r="AV29" i="4"/>
  <c r="AU29" i="4"/>
  <c r="AQ29" i="4"/>
  <c r="AN29" i="4"/>
  <c r="AM29" i="4"/>
  <c r="AG29" i="4"/>
  <c r="AH29" i="4" s="1"/>
  <c r="U29" i="4"/>
  <c r="S29" i="4"/>
  <c r="R29" i="4"/>
  <c r="Q29" i="4"/>
  <c r="P29" i="4"/>
  <c r="O29" i="4"/>
  <c r="K29" i="4"/>
  <c r="J29" i="4"/>
  <c r="B29" i="4"/>
  <c r="AW28" i="4"/>
  <c r="AV28" i="4"/>
  <c r="AU28" i="4"/>
  <c r="AQ28" i="4"/>
  <c r="AN28" i="4"/>
  <c r="AM28" i="4"/>
  <c r="AG28" i="4"/>
  <c r="AH28" i="4" s="1"/>
  <c r="U28" i="4"/>
  <c r="S28" i="4"/>
  <c r="R28" i="4"/>
  <c r="Q28" i="4"/>
  <c r="P28" i="4"/>
  <c r="O28" i="4"/>
  <c r="K28" i="4"/>
  <c r="J28" i="4"/>
  <c r="B28" i="4"/>
  <c r="AW27" i="4"/>
  <c r="AV27" i="4"/>
  <c r="AU27" i="4"/>
  <c r="AQ27" i="4"/>
  <c r="AN27" i="4"/>
  <c r="AM27" i="4"/>
  <c r="AG27" i="4"/>
  <c r="AH27" i="4" s="1"/>
  <c r="U27" i="4"/>
  <c r="S27" i="4"/>
  <c r="R27" i="4"/>
  <c r="Q27" i="4"/>
  <c r="P27" i="4"/>
  <c r="O27" i="4"/>
  <c r="K27" i="4"/>
  <c r="J27" i="4"/>
  <c r="B27" i="4"/>
  <c r="AW26" i="4"/>
  <c r="AV26" i="4"/>
  <c r="AU26" i="4"/>
  <c r="AQ26" i="4"/>
  <c r="AN26" i="4"/>
  <c r="AM26" i="4"/>
  <c r="AG26" i="4"/>
  <c r="AH26" i="4" s="1"/>
  <c r="U26" i="4"/>
  <c r="S26" i="4"/>
  <c r="R26" i="4"/>
  <c r="Q26" i="4"/>
  <c r="P26" i="4"/>
  <c r="O26" i="4"/>
  <c r="K26" i="4"/>
  <c r="J26" i="4"/>
  <c r="B26" i="4"/>
  <c r="AW25" i="4"/>
  <c r="AV25" i="4"/>
  <c r="AU25" i="4"/>
  <c r="AQ25" i="4"/>
  <c r="AN25" i="4"/>
  <c r="AM25" i="4"/>
  <c r="AG25" i="4"/>
  <c r="AH25" i="4" s="1"/>
  <c r="U25" i="4"/>
  <c r="S25" i="4"/>
  <c r="R25" i="4"/>
  <c r="Q25" i="4"/>
  <c r="P25" i="4"/>
  <c r="O25" i="4"/>
  <c r="K25" i="4"/>
  <c r="J25" i="4"/>
  <c r="B25" i="4"/>
  <c r="AW24" i="4"/>
  <c r="AV24" i="4"/>
  <c r="AU24" i="4"/>
  <c r="AQ24" i="4"/>
  <c r="AN24" i="4"/>
  <c r="AM24" i="4"/>
  <c r="AG24" i="4"/>
  <c r="AH24" i="4" s="1"/>
  <c r="U24" i="4"/>
  <c r="S24" i="4"/>
  <c r="R24" i="4"/>
  <c r="Q24" i="4"/>
  <c r="P24" i="4"/>
  <c r="O24" i="4"/>
  <c r="K24" i="4"/>
  <c r="J24" i="4"/>
  <c r="B24" i="4"/>
  <c r="AW23" i="4"/>
  <c r="AV23" i="4"/>
  <c r="AU23" i="4"/>
  <c r="AQ23" i="4"/>
  <c r="AN23" i="4"/>
  <c r="AM23" i="4"/>
  <c r="AG23" i="4"/>
  <c r="AH23" i="4" s="1"/>
  <c r="U23" i="4"/>
  <c r="S23" i="4"/>
  <c r="R23" i="4"/>
  <c r="Q23" i="4"/>
  <c r="P23" i="4"/>
  <c r="O23" i="4"/>
  <c r="K23" i="4"/>
  <c r="J23" i="4"/>
  <c r="B23" i="4"/>
  <c r="AW22" i="4"/>
  <c r="AV22" i="4"/>
  <c r="AU22" i="4"/>
  <c r="AQ22" i="4"/>
  <c r="AN22" i="4"/>
  <c r="AM22" i="4"/>
  <c r="AG22" i="4"/>
  <c r="AH22" i="4" s="1"/>
  <c r="U22" i="4"/>
  <c r="S22" i="4"/>
  <c r="R22" i="4"/>
  <c r="Q22" i="4"/>
  <c r="P22" i="4"/>
  <c r="O22" i="4"/>
  <c r="K22" i="4"/>
  <c r="J22" i="4"/>
  <c r="B22" i="4"/>
  <c r="AW21" i="4"/>
  <c r="AV21" i="4"/>
  <c r="AU21" i="4"/>
  <c r="AQ21" i="4"/>
  <c r="AN21" i="4"/>
  <c r="AM21" i="4"/>
  <c r="AG21" i="4"/>
  <c r="AH21" i="4" s="1"/>
  <c r="U21" i="4"/>
  <c r="S21" i="4"/>
  <c r="R21" i="4"/>
  <c r="Q21" i="4"/>
  <c r="P21" i="4"/>
  <c r="O21" i="4"/>
  <c r="K21" i="4"/>
  <c r="J21" i="4"/>
  <c r="B21" i="4"/>
  <c r="AW20" i="4"/>
  <c r="AV20" i="4"/>
  <c r="AU20" i="4"/>
  <c r="AQ20" i="4"/>
  <c r="AN20" i="4"/>
  <c r="AM20" i="4"/>
  <c r="AG20" i="4"/>
  <c r="AH20" i="4" s="1"/>
  <c r="U20" i="4"/>
  <c r="S20" i="4"/>
  <c r="R20" i="4"/>
  <c r="Q20" i="4"/>
  <c r="P20" i="4"/>
  <c r="O20" i="4"/>
  <c r="K20" i="4"/>
  <c r="J20" i="4"/>
  <c r="B20" i="4"/>
  <c r="AW19" i="4"/>
  <c r="AV19" i="4"/>
  <c r="AU19" i="4"/>
  <c r="AQ19" i="4"/>
  <c r="AN19" i="4"/>
  <c r="AM19" i="4"/>
  <c r="AG19" i="4"/>
  <c r="AH19" i="4" s="1"/>
  <c r="U19" i="4"/>
  <c r="S19" i="4"/>
  <c r="R19" i="4"/>
  <c r="Q19" i="4"/>
  <c r="P19" i="4"/>
  <c r="O19" i="4"/>
  <c r="K19" i="4"/>
  <c r="J19" i="4"/>
  <c r="B19" i="4"/>
  <c r="AW18" i="4"/>
  <c r="AV18" i="4"/>
  <c r="AU18" i="4"/>
  <c r="AQ18" i="4"/>
  <c r="AN18" i="4"/>
  <c r="AM18" i="4"/>
  <c r="AG18" i="4"/>
  <c r="AH18" i="4" s="1"/>
  <c r="U18" i="4"/>
  <c r="S18" i="4"/>
  <c r="R18" i="4"/>
  <c r="Q18" i="4"/>
  <c r="P18" i="4"/>
  <c r="O18" i="4"/>
  <c r="K18" i="4"/>
  <c r="J18" i="4"/>
  <c r="B18" i="4"/>
  <c r="AW17" i="4"/>
  <c r="AV17" i="4"/>
  <c r="AU17" i="4"/>
  <c r="AQ17" i="4"/>
  <c r="AN17" i="4"/>
  <c r="AM17" i="4"/>
  <c r="AG17" i="4"/>
  <c r="AH17" i="4" s="1"/>
  <c r="U17" i="4"/>
  <c r="S17" i="4"/>
  <c r="R17" i="4"/>
  <c r="Q17" i="4"/>
  <c r="P17" i="4"/>
  <c r="O17" i="4"/>
  <c r="K17" i="4"/>
  <c r="J17" i="4"/>
  <c r="B17" i="4"/>
  <c r="AW16" i="4"/>
  <c r="AV16" i="4"/>
  <c r="AU16" i="4"/>
  <c r="AQ16" i="4"/>
  <c r="AN16" i="4"/>
  <c r="AM16" i="4"/>
  <c r="AG16" i="4"/>
  <c r="AH16" i="4" s="1"/>
  <c r="U16" i="4"/>
  <c r="S16" i="4"/>
  <c r="R16" i="4"/>
  <c r="Q16" i="4"/>
  <c r="P16" i="4"/>
  <c r="O16" i="4"/>
  <c r="K16" i="4"/>
  <c r="J16" i="4"/>
  <c r="B16" i="4"/>
  <c r="AW15" i="4"/>
  <c r="AV15" i="4"/>
  <c r="AU15" i="4"/>
  <c r="AQ15" i="4"/>
  <c r="AN15" i="4"/>
  <c r="AM15" i="4"/>
  <c r="AG15" i="4"/>
  <c r="AH15" i="4" s="1"/>
  <c r="U15" i="4"/>
  <c r="S15" i="4"/>
  <c r="R15" i="4"/>
  <c r="Q15" i="4"/>
  <c r="P15" i="4"/>
  <c r="O15" i="4"/>
  <c r="K15" i="4"/>
  <c r="J15" i="4"/>
  <c r="B15" i="4"/>
  <c r="AW14" i="4"/>
  <c r="AV14" i="4"/>
  <c r="AU14" i="4"/>
  <c r="AQ14" i="4"/>
  <c r="AN14" i="4"/>
  <c r="AM14" i="4"/>
  <c r="AG14" i="4"/>
  <c r="AH14" i="4" s="1"/>
  <c r="U14" i="4"/>
  <c r="S14" i="4"/>
  <c r="R14" i="4"/>
  <c r="Q14" i="4"/>
  <c r="P14" i="4"/>
  <c r="O14" i="4"/>
  <c r="K14" i="4"/>
  <c r="J14" i="4"/>
  <c r="B14" i="4"/>
  <c r="AW13" i="4"/>
  <c r="AV13" i="4"/>
  <c r="AU13" i="4"/>
  <c r="AQ13" i="4"/>
  <c r="AN13" i="4"/>
  <c r="AM13" i="4"/>
  <c r="AG13" i="4"/>
  <c r="AH13" i="4" s="1"/>
  <c r="U13" i="4"/>
  <c r="S13" i="4"/>
  <c r="R13" i="4"/>
  <c r="Q13" i="4"/>
  <c r="P13" i="4"/>
  <c r="O13" i="4"/>
  <c r="K13" i="4"/>
  <c r="J13" i="4"/>
  <c r="B13" i="4"/>
  <c r="AW12" i="4"/>
  <c r="AV12" i="4"/>
  <c r="AU12" i="4"/>
  <c r="AQ12" i="4"/>
  <c r="AN12" i="4"/>
  <c r="AM12" i="4"/>
  <c r="AG12" i="4"/>
  <c r="AH12" i="4" s="1"/>
  <c r="U12" i="4"/>
  <c r="S12" i="4"/>
  <c r="R12" i="4"/>
  <c r="Q12" i="4"/>
  <c r="P12" i="4"/>
  <c r="O12" i="4"/>
  <c r="K12" i="4"/>
  <c r="J12" i="4"/>
  <c r="B12" i="4"/>
  <c r="AW11" i="4"/>
  <c r="AV11" i="4"/>
  <c r="AU11" i="4"/>
  <c r="AQ11" i="4"/>
  <c r="AN11" i="4"/>
  <c r="AM11" i="4"/>
  <c r="AG11" i="4"/>
  <c r="AH11" i="4" s="1"/>
  <c r="U11" i="4"/>
  <c r="S11" i="4"/>
  <c r="R11" i="4"/>
  <c r="Q11" i="4"/>
  <c r="P11" i="4"/>
  <c r="O11" i="4"/>
  <c r="K11" i="4"/>
  <c r="J11" i="4"/>
  <c r="B11" i="4"/>
  <c r="AW10" i="4"/>
  <c r="AV10" i="4"/>
  <c r="AU10" i="4"/>
  <c r="AQ10" i="4"/>
  <c r="AN10" i="4"/>
  <c r="AM10" i="4"/>
  <c r="AG10" i="4"/>
  <c r="AH10" i="4" s="1"/>
  <c r="U10" i="4"/>
  <c r="S10" i="4"/>
  <c r="R10" i="4"/>
  <c r="Q10" i="4"/>
  <c r="P10" i="4"/>
  <c r="O10" i="4"/>
  <c r="K10" i="4"/>
  <c r="J10" i="4"/>
  <c r="B10" i="4"/>
  <c r="AW9" i="4"/>
  <c r="AV9" i="4"/>
  <c r="AU9" i="4"/>
  <c r="AQ9" i="4"/>
  <c r="AN9" i="4"/>
  <c r="AM9" i="4"/>
  <c r="AG9" i="4"/>
  <c r="AH9" i="4" s="1"/>
  <c r="U9" i="4"/>
  <c r="S9" i="4"/>
  <c r="R9" i="4"/>
  <c r="Q9" i="4"/>
  <c r="P9" i="4"/>
  <c r="O9" i="4"/>
  <c r="K9" i="4"/>
  <c r="J9" i="4"/>
  <c r="B9" i="4"/>
  <c r="AW8" i="4"/>
  <c r="AV8" i="4"/>
  <c r="AU8" i="4"/>
  <c r="AQ8" i="4"/>
  <c r="AN8" i="4"/>
  <c r="AM8" i="4"/>
  <c r="AG8" i="4"/>
  <c r="AH8" i="4" s="1"/>
  <c r="U8" i="4"/>
  <c r="S8" i="4"/>
  <c r="R8" i="4"/>
  <c r="Q8" i="4"/>
  <c r="P8" i="4"/>
  <c r="O8" i="4"/>
  <c r="K8" i="4"/>
  <c r="J8" i="4"/>
  <c r="B8" i="4"/>
  <c r="AW7" i="4"/>
  <c r="AV7" i="4"/>
  <c r="AU7" i="4"/>
  <c r="AQ7" i="4"/>
  <c r="AN7" i="4"/>
  <c r="AM7" i="4"/>
  <c r="AG7" i="4"/>
  <c r="AH7" i="4" s="1"/>
  <c r="U7" i="4"/>
  <c r="S7" i="4"/>
  <c r="R7" i="4"/>
  <c r="Q7" i="4"/>
  <c r="P7" i="4"/>
  <c r="O7" i="4"/>
  <c r="K7" i="4"/>
  <c r="J7" i="4"/>
  <c r="B7" i="4"/>
  <c r="AW6" i="4"/>
  <c r="AV6" i="4"/>
  <c r="AU6" i="4"/>
  <c r="AQ6" i="4"/>
  <c r="AN6" i="4"/>
  <c r="AM6" i="4"/>
  <c r="AG6" i="4"/>
  <c r="AH6" i="4" s="1"/>
  <c r="U6" i="4"/>
  <c r="S6" i="4"/>
  <c r="R6" i="4"/>
  <c r="Q6" i="4"/>
  <c r="P6" i="4"/>
  <c r="O6" i="4"/>
  <c r="K6" i="4"/>
  <c r="J6" i="4"/>
  <c r="B6" i="4"/>
  <c r="F6" i="7" s="1"/>
  <c r="F24" i="7" l="1"/>
  <c r="F40" i="7"/>
  <c r="F8" i="7"/>
  <c r="F9" i="7"/>
  <c r="F25" i="7"/>
  <c r="F41" i="7"/>
  <c r="F10" i="7"/>
  <c r="F26" i="7"/>
  <c r="F42" i="7"/>
  <c r="F11" i="7"/>
  <c r="F27" i="7"/>
  <c r="F43" i="7"/>
  <c r="F12" i="7"/>
  <c r="F28" i="7"/>
  <c r="F44" i="7"/>
  <c r="F13" i="7"/>
  <c r="F29" i="7"/>
  <c r="F45" i="7"/>
  <c r="F14" i="7"/>
  <c r="F30" i="7"/>
  <c r="F46" i="7"/>
  <c r="F15" i="7"/>
  <c r="F31" i="7"/>
  <c r="F47" i="7"/>
  <c r="F16" i="7"/>
  <c r="F32" i="7"/>
  <c r="F48" i="7"/>
  <c r="F17" i="7"/>
  <c r="F33" i="7"/>
  <c r="F49" i="7"/>
  <c r="F18" i="7"/>
  <c r="F34" i="7"/>
  <c r="F50" i="7"/>
  <c r="F19" i="7"/>
  <c r="F35" i="7"/>
  <c r="F51" i="7"/>
  <c r="F20" i="7"/>
  <c r="F36" i="7"/>
  <c r="F52" i="7"/>
  <c r="F21" i="7"/>
  <c r="F37" i="7"/>
  <c r="F53" i="7"/>
  <c r="F22" i="7"/>
  <c r="F38" i="7"/>
  <c r="F54" i="7"/>
  <c r="F7" i="7"/>
  <c r="F23" i="7"/>
  <c r="F39" i="7"/>
  <c r="F55" i="7"/>
  <c r="C24" i="9" l="1"/>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54" i="9"/>
  <c r="C55" i="9"/>
  <c r="C56" i="9"/>
  <c r="C57" i="9"/>
  <c r="C58" i="9"/>
  <c r="C59" i="9"/>
  <c r="C11" i="9"/>
  <c r="C12" i="9"/>
  <c r="DF12" i="9" s="1"/>
  <c r="C13" i="9"/>
  <c r="C14" i="9"/>
  <c r="C15" i="9"/>
  <c r="C16" i="9"/>
  <c r="C17" i="9"/>
  <c r="CV17" i="9" s="1"/>
  <c r="C18" i="9"/>
  <c r="DF18" i="9" s="1"/>
  <c r="C19" i="9"/>
  <c r="C20" i="9"/>
  <c r="C21" i="9"/>
  <c r="C22" i="9"/>
  <c r="C23" i="9"/>
  <c r="C10" i="9"/>
  <c r="CV11" i="9" l="1"/>
  <c r="DF11" i="9"/>
  <c r="CR19" i="9"/>
  <c r="CW19" i="9"/>
  <c r="CS19" i="9"/>
  <c r="CR17" i="9"/>
  <c r="CW17" i="9"/>
  <c r="CS17" i="9"/>
  <c r="CR16" i="9"/>
  <c r="CW16" i="9"/>
  <c r="CS16" i="9"/>
  <c r="CU38" i="9"/>
  <c r="CT38" i="9"/>
  <c r="CR38" i="9"/>
  <c r="CS38" i="9"/>
  <c r="CW38" i="9"/>
  <c r="CP38" i="9"/>
  <c r="CM38" i="9"/>
  <c r="CQ38" i="9"/>
  <c r="CV38" i="9"/>
  <c r="CU16" i="9"/>
  <c r="CM16" i="9"/>
  <c r="CN16" i="9" s="1"/>
  <c r="CO16" i="9" s="1"/>
  <c r="CP16" i="9"/>
  <c r="CQ16" i="9"/>
  <c r="CT16" i="9"/>
  <c r="CU32" i="9"/>
  <c r="CS32" i="9"/>
  <c r="CW32" i="9"/>
  <c r="CP32" i="9"/>
  <c r="CV32" i="9"/>
  <c r="CM32" i="9"/>
  <c r="CQ32" i="9"/>
  <c r="CT32" i="9"/>
  <c r="CR32" i="9"/>
  <c r="CU53" i="9"/>
  <c r="CT53" i="9"/>
  <c r="CR53" i="9"/>
  <c r="CS53" i="9"/>
  <c r="CW53" i="9"/>
  <c r="DF53" i="9"/>
  <c r="CP53" i="9"/>
  <c r="CV53" i="9"/>
  <c r="CM53" i="9"/>
  <c r="CN53" i="9" s="1"/>
  <c r="CO53" i="9" s="1"/>
  <c r="CQ53" i="9"/>
  <c r="CU31" i="9"/>
  <c r="CP31" i="9"/>
  <c r="CM31" i="9"/>
  <c r="CQ31" i="9"/>
  <c r="CT31" i="9"/>
  <c r="CR31" i="9"/>
  <c r="CS31" i="9"/>
  <c r="CW31" i="9"/>
  <c r="CU21" i="9"/>
  <c r="CT21" i="9"/>
  <c r="CR21" i="9"/>
  <c r="CS21" i="9"/>
  <c r="CW21" i="9"/>
  <c r="CP21" i="9"/>
  <c r="CQ21" i="9"/>
  <c r="CM21" i="9"/>
  <c r="CU36" i="9"/>
  <c r="CP36" i="9"/>
  <c r="CM36" i="9"/>
  <c r="CQ36" i="9"/>
  <c r="CT36" i="9"/>
  <c r="CU30" i="9"/>
  <c r="CV30" i="9"/>
  <c r="CM30" i="9"/>
  <c r="CQ30" i="9"/>
  <c r="CT30" i="9"/>
  <c r="CP30" i="9"/>
  <c r="CR30" i="9"/>
  <c r="CS30" i="9"/>
  <c r="CW30" i="9"/>
  <c r="CX30" i="9" s="1"/>
  <c r="CY30" i="9" s="1"/>
  <c r="CZ30" i="9" s="1"/>
  <c r="DA30" i="9" s="1"/>
  <c r="DB30" i="9" s="1"/>
  <c r="DC30" i="9" s="1"/>
  <c r="DD30" i="9" s="1"/>
  <c r="DF30" i="9"/>
  <c r="CU29" i="9"/>
  <c r="CV29" i="9"/>
  <c r="CM29" i="9"/>
  <c r="CQ29" i="9"/>
  <c r="CT29" i="9"/>
  <c r="DF29" i="9"/>
  <c r="CP29" i="9"/>
  <c r="CU22" i="9"/>
  <c r="CT22" i="9"/>
  <c r="CR22" i="9"/>
  <c r="CS22" i="9"/>
  <c r="CW22" i="9"/>
  <c r="CP22" i="9"/>
  <c r="CV22" i="9"/>
  <c r="CM22" i="9"/>
  <c r="CQ22" i="9"/>
  <c r="CU20" i="9"/>
  <c r="CR20" i="9"/>
  <c r="CW20" i="9"/>
  <c r="CS20" i="9"/>
  <c r="DF20" i="9"/>
  <c r="CP20" i="9"/>
  <c r="CV20" i="9"/>
  <c r="CM20" i="9"/>
  <c r="CQ20" i="9"/>
  <c r="CT20" i="9"/>
  <c r="CU18" i="9"/>
  <c r="CR18" i="9"/>
  <c r="CW18" i="9"/>
  <c r="CS18" i="9"/>
  <c r="CP18" i="9"/>
  <c r="CV18" i="9"/>
  <c r="CM18" i="9"/>
  <c r="CQ18" i="9"/>
  <c r="CT18" i="9"/>
  <c r="CU34" i="9"/>
  <c r="CR34" i="9"/>
  <c r="CS34" i="9"/>
  <c r="CW34" i="9"/>
  <c r="DF34" i="9"/>
  <c r="CP34" i="9"/>
  <c r="CV34" i="9"/>
  <c r="CM34" i="9"/>
  <c r="CQ34" i="9"/>
  <c r="CT34" i="9"/>
  <c r="CU15" i="9"/>
  <c r="CS15" i="9"/>
  <c r="DF15" i="9"/>
  <c r="CP15" i="9"/>
  <c r="CV15" i="9"/>
  <c r="CM15" i="9"/>
  <c r="CN15" i="9" s="1"/>
  <c r="CO15" i="9" s="1"/>
  <c r="CQ15" i="9"/>
  <c r="CT15" i="9"/>
  <c r="CR15" i="9"/>
  <c r="CW15" i="9"/>
  <c r="CX15" i="9" s="1"/>
  <c r="CY15" i="9" s="1"/>
  <c r="CZ15" i="9" s="1"/>
  <c r="DA15" i="9" s="1"/>
  <c r="DB15" i="9" s="1"/>
  <c r="DC15" i="9" s="1"/>
  <c r="DD15" i="9" s="1"/>
  <c r="CU14" i="9"/>
  <c r="DF14" i="9"/>
  <c r="CP14" i="9"/>
  <c r="CV14" i="9"/>
  <c r="CM14" i="9"/>
  <c r="CN14" i="9" s="1"/>
  <c r="CO14" i="9" s="1"/>
  <c r="CQ14" i="9"/>
  <c r="CT14" i="9"/>
  <c r="CR14" i="9"/>
  <c r="CW14" i="9"/>
  <c r="CX14" i="9" s="1"/>
  <c r="CY14" i="9" s="1"/>
  <c r="CZ14" i="9" s="1"/>
  <c r="DA14" i="9" s="1"/>
  <c r="DB14" i="9" s="1"/>
  <c r="DC14" i="9" s="1"/>
  <c r="DD14" i="9" s="1"/>
  <c r="CS14" i="9"/>
  <c r="CU11" i="9"/>
  <c r="CM11" i="9"/>
  <c r="CN11" i="9" s="1"/>
  <c r="CO11" i="9" s="1"/>
  <c r="CQ11" i="9"/>
  <c r="CT11" i="9"/>
  <c r="CP11" i="9"/>
  <c r="CR11" i="9"/>
  <c r="CW11" i="9"/>
  <c r="CS11" i="9"/>
  <c r="CU44" i="9"/>
  <c r="CM44" i="9"/>
  <c r="CQ44" i="9"/>
  <c r="CT44" i="9"/>
  <c r="CP44" i="9"/>
  <c r="CU28" i="9"/>
  <c r="CV28" i="9"/>
  <c r="CM28" i="9"/>
  <c r="CQ28" i="9"/>
  <c r="CT28" i="9"/>
  <c r="CR28" i="9"/>
  <c r="CP28" i="9"/>
  <c r="CS28" i="9"/>
  <c r="CW28" i="9"/>
  <c r="CU37" i="9"/>
  <c r="CT37" i="9"/>
  <c r="CP37" i="9"/>
  <c r="CQ37" i="9"/>
  <c r="CM37" i="9"/>
  <c r="CU51" i="9"/>
  <c r="CR51" i="9"/>
  <c r="CS51" i="9"/>
  <c r="CW51" i="9"/>
  <c r="CX51" i="9" s="1"/>
  <c r="CY51" i="9" s="1"/>
  <c r="CZ51" i="9" s="1"/>
  <c r="DA51" i="9" s="1"/>
  <c r="DB51" i="9" s="1"/>
  <c r="DC51" i="9" s="1"/>
  <c r="DD51" i="9" s="1"/>
  <c r="CP51" i="9"/>
  <c r="CV51" i="9"/>
  <c r="CM51" i="9"/>
  <c r="CQ51" i="9"/>
  <c r="CT51" i="9"/>
  <c r="CU50" i="9"/>
  <c r="CP50" i="9"/>
  <c r="CM50" i="9"/>
  <c r="CQ50" i="9"/>
  <c r="CT50" i="9"/>
  <c r="CU48" i="9"/>
  <c r="CS48" i="9"/>
  <c r="CW48" i="9"/>
  <c r="CP48" i="9"/>
  <c r="CV48" i="9"/>
  <c r="CM48" i="9"/>
  <c r="CN48" i="9" s="1"/>
  <c r="CO48" i="9" s="1"/>
  <c r="CQ48" i="9"/>
  <c r="CT48" i="9"/>
  <c r="CR48" i="9"/>
  <c r="CU13" i="9"/>
  <c r="CV13" i="9"/>
  <c r="CM13" i="9"/>
  <c r="CN13" i="9" s="1"/>
  <c r="CO13" i="9" s="1"/>
  <c r="CQ13" i="9"/>
  <c r="CT13" i="9"/>
  <c r="CR13" i="9"/>
  <c r="CW13" i="9"/>
  <c r="CX13" i="9" s="1"/>
  <c r="CY13" i="9" s="1"/>
  <c r="CZ13" i="9" s="1"/>
  <c r="DA13" i="9" s="1"/>
  <c r="DB13" i="9" s="1"/>
  <c r="DC13" i="9" s="1"/>
  <c r="DD13" i="9" s="1"/>
  <c r="CP13" i="9"/>
  <c r="CS13" i="9"/>
  <c r="DF13" i="9"/>
  <c r="CU12" i="9"/>
  <c r="CM12" i="9"/>
  <c r="CN12" i="9" s="1"/>
  <c r="CO12" i="9" s="1"/>
  <c r="CQ12" i="9"/>
  <c r="CT12" i="9"/>
  <c r="CV12" i="9"/>
  <c r="CR12" i="9"/>
  <c r="CW12" i="9"/>
  <c r="CX12" i="9" s="1"/>
  <c r="CY12" i="9" s="1"/>
  <c r="CZ12" i="9" s="1"/>
  <c r="DA12" i="9" s="1"/>
  <c r="DB12" i="9" s="1"/>
  <c r="DC12" i="9" s="1"/>
  <c r="DD12" i="9" s="1"/>
  <c r="CS12" i="9"/>
  <c r="CP12" i="9"/>
  <c r="CU43" i="9"/>
  <c r="CM43" i="9"/>
  <c r="CQ43" i="9"/>
  <c r="CT43" i="9"/>
  <c r="CP43" i="9"/>
  <c r="CR43" i="9"/>
  <c r="CS43" i="9"/>
  <c r="CW43" i="9"/>
  <c r="CV43" i="9"/>
  <c r="DF43" i="9"/>
  <c r="CU42" i="9"/>
  <c r="CQ42" i="9"/>
  <c r="CT42" i="9"/>
  <c r="CR42" i="9"/>
  <c r="CS42" i="9"/>
  <c r="CW42" i="9"/>
  <c r="DF42" i="9"/>
  <c r="CP42" i="9"/>
  <c r="CM42" i="9"/>
  <c r="CV42" i="9"/>
  <c r="CU26" i="9"/>
  <c r="CQ26" i="9"/>
  <c r="CT26" i="9"/>
  <c r="CP26" i="9"/>
  <c r="CM26" i="9"/>
  <c r="CN26" i="9" s="1"/>
  <c r="CO26" i="9" s="1"/>
  <c r="CU39" i="9"/>
  <c r="CT39" i="9"/>
  <c r="CM39" i="9"/>
  <c r="DF39" i="9"/>
  <c r="CP39" i="9"/>
  <c r="CV39" i="9"/>
  <c r="CQ39" i="9"/>
  <c r="CU52" i="9"/>
  <c r="DF52" i="9"/>
  <c r="CP52" i="9"/>
  <c r="CM52" i="9"/>
  <c r="CN52" i="9" s="1"/>
  <c r="CO52" i="9" s="1"/>
  <c r="CT52" i="9"/>
  <c r="CV52" i="9"/>
  <c r="CQ52" i="9"/>
  <c r="CU17" i="9"/>
  <c r="CP17" i="9"/>
  <c r="CM17" i="9"/>
  <c r="CN17" i="9" s="1"/>
  <c r="CO17" i="9" s="1"/>
  <c r="CQ17" i="9"/>
  <c r="CT17" i="9"/>
  <c r="CU49" i="9"/>
  <c r="CW49" i="9"/>
  <c r="CP49" i="9"/>
  <c r="CS49" i="9"/>
  <c r="DF49" i="9"/>
  <c r="CV49" i="9"/>
  <c r="CM49" i="9"/>
  <c r="CQ49" i="9"/>
  <c r="CT49" i="9"/>
  <c r="CR49" i="9"/>
  <c r="CU46" i="9"/>
  <c r="CV46" i="9"/>
  <c r="CM46" i="9"/>
  <c r="CN46" i="9" s="1"/>
  <c r="CO46" i="9" s="1"/>
  <c r="CQ46" i="9"/>
  <c r="CP46" i="9"/>
  <c r="CT46" i="9"/>
  <c r="CR46" i="9"/>
  <c r="CS46" i="9"/>
  <c r="CW46" i="9"/>
  <c r="DF46" i="9"/>
  <c r="CU25" i="9"/>
  <c r="CQ25" i="9"/>
  <c r="CT25" i="9"/>
  <c r="CR25" i="9"/>
  <c r="CW25" i="9"/>
  <c r="CS25" i="9"/>
  <c r="CV25" i="9"/>
  <c r="DF25" i="9"/>
  <c r="CP25" i="9"/>
  <c r="CM25" i="9"/>
  <c r="CN25" i="9" s="1"/>
  <c r="CO25" i="9" s="1"/>
  <c r="CU54" i="9"/>
  <c r="CT54" i="9"/>
  <c r="CR54" i="9"/>
  <c r="CS54" i="9"/>
  <c r="CW54" i="9"/>
  <c r="DF54" i="9"/>
  <c r="CP54" i="9"/>
  <c r="CV54" i="9"/>
  <c r="CM54" i="9"/>
  <c r="CQ54" i="9"/>
  <c r="CU19" i="9"/>
  <c r="CP19" i="9"/>
  <c r="DF19" i="9"/>
  <c r="CV19" i="9"/>
  <c r="CM19" i="9"/>
  <c r="CN19" i="9" s="1"/>
  <c r="CO19" i="9" s="1"/>
  <c r="CQ19" i="9"/>
  <c r="CT19" i="9"/>
  <c r="CU35" i="9"/>
  <c r="CR35" i="9"/>
  <c r="CS35" i="9"/>
  <c r="CW35" i="9"/>
  <c r="DF35" i="9"/>
  <c r="CP35" i="9"/>
  <c r="CV35" i="9"/>
  <c r="CM35" i="9"/>
  <c r="CQ35" i="9"/>
  <c r="CT35" i="9"/>
  <c r="CU33" i="9"/>
  <c r="CS33" i="9"/>
  <c r="CW33" i="9"/>
  <c r="CP33" i="9"/>
  <c r="DF33" i="9"/>
  <c r="CV33" i="9"/>
  <c r="CM33" i="9"/>
  <c r="CQ33" i="9"/>
  <c r="CT33" i="9"/>
  <c r="CR33" i="9"/>
  <c r="CU47" i="9"/>
  <c r="CP47" i="9"/>
  <c r="CM47" i="9"/>
  <c r="CQ47" i="9"/>
  <c r="CT47" i="9"/>
  <c r="CW47" i="9"/>
  <c r="CR47" i="9"/>
  <c r="CS47" i="9"/>
  <c r="CU45" i="9"/>
  <c r="CV45" i="9"/>
  <c r="CM45" i="9"/>
  <c r="CN45" i="9" s="1"/>
  <c r="CO45" i="9" s="1"/>
  <c r="CQ45" i="9"/>
  <c r="CT45" i="9"/>
  <c r="DF45" i="9"/>
  <c r="CP45" i="9"/>
  <c r="CU27" i="9"/>
  <c r="CM27" i="9"/>
  <c r="CQ27" i="9"/>
  <c r="CT27" i="9"/>
  <c r="CP27" i="9"/>
  <c r="CU10" i="9"/>
  <c r="CV10" i="9"/>
  <c r="CR10" i="9"/>
  <c r="CS10" i="9"/>
  <c r="CQ10" i="9"/>
  <c r="CP10" i="9"/>
  <c r="DF10" i="9"/>
  <c r="CM10" i="9"/>
  <c r="CW10" i="9"/>
  <c r="CT10" i="9"/>
  <c r="CU41" i="9"/>
  <c r="CQ41" i="9"/>
  <c r="CT41" i="9"/>
  <c r="CR41" i="9"/>
  <c r="CS41" i="9"/>
  <c r="CV41" i="9"/>
  <c r="CW41" i="9"/>
  <c r="CX41" i="9" s="1"/>
  <c r="CY41" i="9" s="1"/>
  <c r="CZ41" i="9" s="1"/>
  <c r="DA41" i="9" s="1"/>
  <c r="DB41" i="9" s="1"/>
  <c r="DC41" i="9" s="1"/>
  <c r="DD41" i="9" s="1"/>
  <c r="DF41" i="9"/>
  <c r="CP41" i="9"/>
  <c r="CM41" i="9"/>
  <c r="CU23" i="9"/>
  <c r="CT23" i="9"/>
  <c r="CR23" i="9"/>
  <c r="CS23" i="9"/>
  <c r="CW23" i="9"/>
  <c r="DF23" i="9"/>
  <c r="CP23" i="9"/>
  <c r="CM23" i="9"/>
  <c r="CV23" i="9"/>
  <c r="CQ23" i="9"/>
  <c r="CU40" i="9"/>
  <c r="CT40" i="9"/>
  <c r="CR40" i="9"/>
  <c r="CM40" i="9"/>
  <c r="CQ40" i="9"/>
  <c r="CS40" i="9"/>
  <c r="CW40" i="9"/>
  <c r="DF40" i="9"/>
  <c r="CP40" i="9"/>
  <c r="CV40" i="9"/>
  <c r="CU24" i="9"/>
  <c r="CT24" i="9"/>
  <c r="CR24" i="9"/>
  <c r="CS24" i="9"/>
  <c r="CW24" i="9"/>
  <c r="CX24" i="9" s="1"/>
  <c r="CY24" i="9" s="1"/>
  <c r="CZ24" i="9" s="1"/>
  <c r="DA24" i="9" s="1"/>
  <c r="DB24" i="9" s="1"/>
  <c r="DC24" i="9" s="1"/>
  <c r="DD24" i="9" s="1"/>
  <c r="CP24" i="9"/>
  <c r="DF24" i="9"/>
  <c r="CM24" i="9"/>
  <c r="CV24" i="9"/>
  <c r="CQ24" i="9"/>
  <c r="AK45" i="4"/>
  <c r="M45" i="7"/>
  <c r="K45" i="7"/>
  <c r="L45" i="7"/>
  <c r="H45" i="7"/>
  <c r="I45" i="7"/>
  <c r="J45" i="7"/>
  <c r="AK44" i="4"/>
  <c r="AL44" i="4" s="1"/>
  <c r="H44" i="7"/>
  <c r="J44" i="7"/>
  <c r="I44" i="7"/>
  <c r="K44" i="7"/>
  <c r="L44" i="7"/>
  <c r="M44" i="7"/>
  <c r="AK46" i="4"/>
  <c r="I46" i="7"/>
  <c r="H46" i="7"/>
  <c r="J46" i="7"/>
  <c r="K46" i="7"/>
  <c r="L46" i="7"/>
  <c r="M46" i="7"/>
  <c r="AK50" i="4"/>
  <c r="H50" i="7"/>
  <c r="L50" i="7"/>
  <c r="M50" i="7"/>
  <c r="I50" i="7"/>
  <c r="K50" i="7"/>
  <c r="J50" i="7"/>
  <c r="AK47" i="4"/>
  <c r="H47" i="7"/>
  <c r="I47" i="7"/>
  <c r="J47" i="7"/>
  <c r="K47" i="7"/>
  <c r="L47" i="7"/>
  <c r="M47" i="7"/>
  <c r="AK48" i="4"/>
  <c r="AL48" i="4" s="1"/>
  <c r="K48" i="7"/>
  <c r="M48" i="7"/>
  <c r="L48" i="7"/>
  <c r="J48" i="7"/>
  <c r="H48" i="7"/>
  <c r="I48" i="7"/>
  <c r="AK51" i="4"/>
  <c r="I51" i="7"/>
  <c r="J51" i="7"/>
  <c r="K51" i="7"/>
  <c r="L51" i="7"/>
  <c r="M51" i="7"/>
  <c r="H51" i="7"/>
  <c r="AK49" i="4"/>
  <c r="AL49" i="4" s="1"/>
  <c r="H49" i="7"/>
  <c r="I49" i="7"/>
  <c r="L49" i="7"/>
  <c r="J49" i="7"/>
  <c r="K49" i="7"/>
  <c r="M49" i="7"/>
  <c r="AK43" i="4"/>
  <c r="I43" i="7"/>
  <c r="J43" i="7"/>
  <c r="K43" i="7"/>
  <c r="L43" i="7"/>
  <c r="M43" i="7"/>
  <c r="H43" i="7"/>
  <c r="AK42" i="4"/>
  <c r="H42" i="7"/>
  <c r="J42" i="7"/>
  <c r="L42" i="7"/>
  <c r="M42" i="7"/>
  <c r="K42" i="7"/>
  <c r="I42" i="7"/>
  <c r="AK41" i="4"/>
  <c r="H41" i="7"/>
  <c r="I41" i="7"/>
  <c r="J41" i="7"/>
  <c r="K41" i="7"/>
  <c r="L41" i="7"/>
  <c r="M41" i="7"/>
  <c r="AK40" i="4"/>
  <c r="H40" i="7"/>
  <c r="I40" i="7"/>
  <c r="J40" i="7"/>
  <c r="K40" i="7"/>
  <c r="L40" i="7"/>
  <c r="M40" i="7"/>
  <c r="AK39" i="4"/>
  <c r="AL39" i="4" s="1"/>
  <c r="L39" i="7"/>
  <c r="H39" i="7"/>
  <c r="I39" i="7"/>
  <c r="J39" i="7"/>
  <c r="K39" i="7"/>
  <c r="M39" i="7"/>
  <c r="AK38" i="4"/>
  <c r="AL38" i="4" s="1"/>
  <c r="H38" i="7"/>
  <c r="I38" i="7"/>
  <c r="J38" i="7"/>
  <c r="K38" i="7"/>
  <c r="L38" i="7"/>
  <c r="M38" i="7"/>
  <c r="AK37" i="4"/>
  <c r="K37" i="7"/>
  <c r="I37" i="7"/>
  <c r="M37" i="7"/>
  <c r="L37" i="7"/>
  <c r="H37" i="7"/>
  <c r="J37" i="7"/>
  <c r="AK36" i="4"/>
  <c r="L36" i="7"/>
  <c r="H36" i="7"/>
  <c r="I36" i="7"/>
  <c r="J36" i="7"/>
  <c r="K36" i="7"/>
  <c r="M36" i="7"/>
  <c r="AK35" i="4"/>
  <c r="M35" i="7"/>
  <c r="H35" i="7"/>
  <c r="K35" i="7"/>
  <c r="L35" i="7"/>
  <c r="I35" i="7"/>
  <c r="J35" i="7"/>
  <c r="AK32" i="4"/>
  <c r="H32" i="7"/>
  <c r="I32" i="7"/>
  <c r="J32" i="7"/>
  <c r="M32" i="7"/>
  <c r="K32" i="7"/>
  <c r="L32" i="7"/>
  <c r="AK33" i="4"/>
  <c r="I33" i="7"/>
  <c r="J33" i="7"/>
  <c r="K33" i="7"/>
  <c r="M33" i="7"/>
  <c r="L33" i="7"/>
  <c r="H33" i="7"/>
  <c r="AK34" i="4"/>
  <c r="H34" i="7"/>
  <c r="I34" i="7"/>
  <c r="J34" i="7"/>
  <c r="K34" i="7"/>
  <c r="L34" i="7"/>
  <c r="M34" i="7"/>
  <c r="AK30" i="4"/>
  <c r="K30" i="7"/>
  <c r="L30" i="7"/>
  <c r="M30" i="7"/>
  <c r="I30" i="7"/>
  <c r="J30" i="7"/>
  <c r="H30" i="7"/>
  <c r="AK29" i="4"/>
  <c r="AL29" i="4" s="1"/>
  <c r="H29" i="7"/>
  <c r="I29" i="7"/>
  <c r="L29" i="7"/>
  <c r="J29" i="7"/>
  <c r="K29" i="7"/>
  <c r="M29" i="7"/>
  <c r="AK31" i="4"/>
  <c r="I31" i="7"/>
  <c r="H31" i="7"/>
  <c r="J31" i="7"/>
  <c r="K31" i="7"/>
  <c r="L31" i="7"/>
  <c r="M31" i="7"/>
  <c r="AK28" i="4"/>
  <c r="H28" i="7"/>
  <c r="I28" i="7"/>
  <c r="K28" i="7"/>
  <c r="J28" i="7"/>
  <c r="L28" i="7"/>
  <c r="M28" i="7"/>
  <c r="AK27" i="4"/>
  <c r="M27" i="7"/>
  <c r="L27" i="7"/>
  <c r="J27" i="7"/>
  <c r="K27" i="7"/>
  <c r="H27" i="7"/>
  <c r="I27" i="7"/>
  <c r="AK26" i="4"/>
  <c r="L26" i="7"/>
  <c r="M26" i="7"/>
  <c r="I26" i="7"/>
  <c r="K26" i="7"/>
  <c r="H26" i="7"/>
  <c r="J26" i="7"/>
  <c r="AK17" i="4"/>
  <c r="J17" i="7"/>
  <c r="K17" i="7"/>
  <c r="L17" i="7"/>
  <c r="M17" i="7"/>
  <c r="I17" i="7"/>
  <c r="H17" i="7"/>
  <c r="AK19" i="4"/>
  <c r="L19" i="7"/>
  <c r="H19" i="7"/>
  <c r="K19" i="7"/>
  <c r="M19" i="7"/>
  <c r="I19" i="7"/>
  <c r="J19" i="7"/>
  <c r="AK18" i="4"/>
  <c r="AL18" i="4" s="1"/>
  <c r="H18" i="7"/>
  <c r="K18" i="7"/>
  <c r="I18" i="7"/>
  <c r="J18" i="7"/>
  <c r="L18" i="7"/>
  <c r="M18" i="7"/>
  <c r="AK21" i="4"/>
  <c r="L21" i="7"/>
  <c r="I21" i="7"/>
  <c r="J21" i="7"/>
  <c r="H21" i="7"/>
  <c r="K21" i="7"/>
  <c r="M21" i="7"/>
  <c r="AK25" i="4"/>
  <c r="J25" i="7"/>
  <c r="K25" i="7"/>
  <c r="M25" i="7"/>
  <c r="L25" i="7"/>
  <c r="I25" i="7"/>
  <c r="H25" i="7"/>
  <c r="AK24" i="4"/>
  <c r="AL24" i="4" s="1"/>
  <c r="H24" i="7"/>
  <c r="J24" i="7"/>
  <c r="M24" i="7"/>
  <c r="I24" i="7"/>
  <c r="K24" i="7"/>
  <c r="L24" i="7"/>
  <c r="AK23" i="4"/>
  <c r="I23" i="7"/>
  <c r="H23" i="7"/>
  <c r="J23" i="7"/>
  <c r="M23" i="7"/>
  <c r="K23" i="7"/>
  <c r="L23" i="7"/>
  <c r="AK22" i="4"/>
  <c r="AL22" i="4" s="1"/>
  <c r="L22" i="7"/>
  <c r="M22" i="7"/>
  <c r="K22" i="7"/>
  <c r="J22" i="7"/>
  <c r="H22" i="7"/>
  <c r="I22" i="7"/>
  <c r="AK20" i="4"/>
  <c r="AL20" i="4" s="1"/>
  <c r="H20" i="7"/>
  <c r="I20" i="7"/>
  <c r="K20" i="7"/>
  <c r="J20" i="7"/>
  <c r="L20" i="7"/>
  <c r="M20" i="7"/>
  <c r="AK16" i="4"/>
  <c r="J16" i="7"/>
  <c r="K16" i="7"/>
  <c r="L16" i="7"/>
  <c r="M16" i="7"/>
  <c r="I16" i="7"/>
  <c r="H16" i="7"/>
  <c r="AK15" i="4"/>
  <c r="AL15" i="4" s="1"/>
  <c r="H15" i="7"/>
  <c r="I15" i="7"/>
  <c r="J15" i="7"/>
  <c r="K15" i="7"/>
  <c r="L15" i="7"/>
  <c r="M15" i="7"/>
  <c r="AK12" i="4"/>
  <c r="AL12" i="4" s="1"/>
  <c r="H12" i="7"/>
  <c r="K12" i="7"/>
  <c r="L12" i="7"/>
  <c r="I12" i="7"/>
  <c r="J12" i="7"/>
  <c r="M12" i="7"/>
  <c r="AK11" i="4"/>
  <c r="I11" i="7"/>
  <c r="J11" i="7"/>
  <c r="H11" i="7"/>
  <c r="K11" i="7"/>
  <c r="M11" i="7"/>
  <c r="L11" i="7"/>
  <c r="AK14" i="4"/>
  <c r="L14" i="7"/>
  <c r="M14" i="7"/>
  <c r="H14" i="7"/>
  <c r="K14" i="7"/>
  <c r="I14" i="7"/>
  <c r="J14" i="7"/>
  <c r="AK13" i="4"/>
  <c r="H13" i="7"/>
  <c r="I13" i="7"/>
  <c r="M13" i="7"/>
  <c r="J13" i="7"/>
  <c r="K13" i="7"/>
  <c r="L13" i="7"/>
  <c r="AK10" i="4"/>
  <c r="AL10" i="4" s="1"/>
  <c r="M10" i="7"/>
  <c r="J10" i="7"/>
  <c r="H10" i="7"/>
  <c r="I10" i="7"/>
  <c r="K10" i="7"/>
  <c r="L10" i="7"/>
  <c r="AK9" i="4"/>
  <c r="K9" i="7"/>
  <c r="L9" i="7"/>
  <c r="M9" i="7"/>
  <c r="H9" i="7"/>
  <c r="I9" i="7"/>
  <c r="J9" i="7"/>
  <c r="AK8" i="4"/>
  <c r="I8" i="7"/>
  <c r="J8" i="7"/>
  <c r="K8" i="7"/>
  <c r="L8" i="7"/>
  <c r="H8" i="7"/>
  <c r="M8" i="7"/>
  <c r="AK7" i="4"/>
  <c r="I7" i="7"/>
  <c r="H7" i="7"/>
  <c r="J7" i="7"/>
  <c r="K7" i="7"/>
  <c r="L7" i="7"/>
  <c r="M7" i="7"/>
  <c r="AK6" i="4"/>
  <c r="L6" i="7"/>
  <c r="J6" i="7"/>
  <c r="K6" i="7"/>
  <c r="I6" i="7"/>
  <c r="H6" i="7"/>
  <c r="M6" i="7"/>
  <c r="DJ38" i="9"/>
  <c r="DK38" i="9"/>
  <c r="DJ36" i="9"/>
  <c r="DK36" i="9"/>
  <c r="DJ21" i="9"/>
  <c r="DK21" i="9"/>
  <c r="DJ35" i="9"/>
  <c r="DK35" i="9"/>
  <c r="DK32" i="9"/>
  <c r="DJ32" i="9"/>
  <c r="DJ37" i="9"/>
  <c r="DK37" i="9"/>
  <c r="DK50" i="9"/>
  <c r="DJ50" i="9"/>
  <c r="DK49" i="9"/>
  <c r="DJ49" i="9"/>
  <c r="DJ31" i="9"/>
  <c r="DK31" i="9"/>
  <c r="DJ54" i="9"/>
  <c r="DK54" i="9"/>
  <c r="DJ51" i="9"/>
  <c r="DK51" i="9"/>
  <c r="DJ30" i="9"/>
  <c r="DK30" i="9"/>
  <c r="DJ55" i="9"/>
  <c r="DK55" i="9"/>
  <c r="DJ19" i="9"/>
  <c r="DK19" i="9"/>
  <c r="DJ45" i="9"/>
  <c r="DK45" i="9"/>
  <c r="DJ29" i="9"/>
  <c r="DK29" i="9"/>
  <c r="DJ22" i="9"/>
  <c r="DK22" i="9"/>
  <c r="DJ53" i="9"/>
  <c r="DK53" i="9"/>
  <c r="DJ34" i="9"/>
  <c r="DK34" i="9"/>
  <c r="DJ48" i="9"/>
  <c r="DK48" i="9"/>
  <c r="DJ14" i="9"/>
  <c r="DK14" i="9"/>
  <c r="DJ44" i="9"/>
  <c r="DK44" i="9"/>
  <c r="DJ28" i="9"/>
  <c r="DK28" i="9"/>
  <c r="DJ20" i="9"/>
  <c r="DK20" i="9"/>
  <c r="DJ18" i="9"/>
  <c r="DK18" i="9"/>
  <c r="DK33" i="9"/>
  <c r="DJ33" i="9"/>
  <c r="DJ13" i="9"/>
  <c r="DK13" i="9"/>
  <c r="DJ43" i="9"/>
  <c r="DK43" i="9"/>
  <c r="DJ27" i="9"/>
  <c r="DK27" i="9"/>
  <c r="DJ39" i="9"/>
  <c r="DK39" i="9"/>
  <c r="DJ52" i="9"/>
  <c r="DK52" i="9"/>
  <c r="DK17" i="9"/>
  <c r="DJ17" i="9"/>
  <c r="DK16" i="9"/>
  <c r="DJ16" i="9"/>
  <c r="DJ15" i="9"/>
  <c r="DK15" i="9"/>
  <c r="DJ47" i="9"/>
  <c r="DK47" i="9"/>
  <c r="DJ46" i="9"/>
  <c r="DK46" i="9"/>
  <c r="DJ11" i="9"/>
  <c r="DK11" i="9"/>
  <c r="DJ58" i="9"/>
  <c r="DK58" i="9"/>
  <c r="DJ42" i="9"/>
  <c r="DK42" i="9"/>
  <c r="DK26" i="9"/>
  <c r="DJ26" i="9"/>
  <c r="DK57" i="9"/>
  <c r="DJ57" i="9"/>
  <c r="DK41" i="9"/>
  <c r="DJ41" i="9"/>
  <c r="DK25" i="9"/>
  <c r="DJ25" i="9"/>
  <c r="DJ23" i="9"/>
  <c r="DK23" i="9"/>
  <c r="DK56" i="9"/>
  <c r="DJ56" i="9"/>
  <c r="DK40" i="9"/>
  <c r="DJ40" i="9"/>
  <c r="DK24" i="9"/>
  <c r="DJ24" i="9"/>
  <c r="DJ12" i="9"/>
  <c r="DK12" i="9"/>
  <c r="DJ59" i="9"/>
  <c r="DK59" i="9"/>
  <c r="DK10" i="9"/>
  <c r="DJ10" i="9"/>
  <c r="G76" i="18"/>
  <c r="I76" i="18" s="1"/>
  <c r="G73" i="18"/>
  <c r="I73" i="18" s="1"/>
  <c r="CL37" i="9"/>
  <c r="AL16" i="4"/>
  <c r="DQ20" i="9"/>
  <c r="CI53" i="9"/>
  <c r="DQ53" i="9"/>
  <c r="CK37" i="9"/>
  <c r="AL33" i="4"/>
  <c r="DQ37" i="9"/>
  <c r="AL53" i="4"/>
  <c r="AL21" i="4"/>
  <c r="DQ25" i="9"/>
  <c r="AL52" i="4"/>
  <c r="DQ56" i="9"/>
  <c r="DE24" i="9"/>
  <c r="DQ24" i="9"/>
  <c r="CK55" i="9"/>
  <c r="AL51" i="4"/>
  <c r="DQ55" i="9"/>
  <c r="AL17" i="4"/>
  <c r="DQ21" i="9"/>
  <c r="AL34" i="4"/>
  <c r="DQ38" i="9"/>
  <c r="DQ52" i="9"/>
  <c r="CI18" i="9"/>
  <c r="AL14" i="4"/>
  <c r="DQ18" i="9"/>
  <c r="CG51" i="9"/>
  <c r="AL47" i="4"/>
  <c r="DQ51" i="9"/>
  <c r="CL35" i="9"/>
  <c r="AL31" i="4"/>
  <c r="DQ35" i="9"/>
  <c r="DI17" i="9"/>
  <c r="AL13" i="4"/>
  <c r="DQ17" i="9"/>
  <c r="AL46" i="4"/>
  <c r="DQ50" i="9"/>
  <c r="AL30" i="4"/>
  <c r="DQ34" i="9"/>
  <c r="AL50" i="4"/>
  <c r="DQ54" i="9"/>
  <c r="DQ19" i="9"/>
  <c r="CK36" i="9"/>
  <c r="AL32" i="4"/>
  <c r="DQ36" i="9"/>
  <c r="CJ16" i="9"/>
  <c r="DQ16" i="9"/>
  <c r="CN49" i="9"/>
  <c r="CO49" i="9" s="1"/>
  <c r="AL45" i="4"/>
  <c r="DQ49" i="9"/>
  <c r="DQ33" i="9"/>
  <c r="AL37" i="4"/>
  <c r="DQ41" i="9"/>
  <c r="DE23" i="9"/>
  <c r="AL19" i="4"/>
  <c r="DQ23" i="9"/>
  <c r="AL36" i="4"/>
  <c r="DQ40" i="9"/>
  <c r="DQ22" i="9"/>
  <c r="AL35" i="4"/>
  <c r="DQ39" i="9"/>
  <c r="DQ48" i="9"/>
  <c r="AL28" i="4"/>
  <c r="DQ32" i="9"/>
  <c r="CK47" i="9"/>
  <c r="AL43" i="4"/>
  <c r="DQ47" i="9"/>
  <c r="CF31" i="9"/>
  <c r="AL27" i="4"/>
  <c r="DQ31" i="9"/>
  <c r="AL42" i="4"/>
  <c r="DQ46" i="9"/>
  <c r="AL26" i="4"/>
  <c r="DQ30" i="9"/>
  <c r="AL41" i="4"/>
  <c r="DQ45" i="9"/>
  <c r="CL29" i="9"/>
  <c r="AL25" i="4"/>
  <c r="DQ29" i="9"/>
  <c r="AL40" i="4"/>
  <c r="DQ44" i="9"/>
  <c r="DQ28" i="9"/>
  <c r="DH43" i="9"/>
  <c r="DQ43" i="9"/>
  <c r="DG27" i="9"/>
  <c r="AL23" i="4"/>
  <c r="DQ27" i="9"/>
  <c r="CF58" i="9"/>
  <c r="AL54" i="4"/>
  <c r="DQ58" i="9"/>
  <c r="DQ42" i="9"/>
  <c r="DQ26" i="9"/>
  <c r="G72" i="18"/>
  <c r="I72" i="18" s="1"/>
  <c r="G74" i="18"/>
  <c r="I74" i="18" s="1"/>
  <c r="G79" i="18"/>
  <c r="I79" i="18" s="1"/>
  <c r="G78" i="18"/>
  <c r="I78" i="18" s="1"/>
  <c r="G77" i="18"/>
  <c r="DQ14" i="9"/>
  <c r="AL9" i="4"/>
  <c r="DQ13" i="9"/>
  <c r="DQ12" i="9"/>
  <c r="DQ11" i="9"/>
  <c r="DQ15" i="9"/>
  <c r="DQ10" i="9"/>
  <c r="CD10" i="9" s="1"/>
  <c r="G95" i="18" s="1"/>
  <c r="I95" i="18" s="1"/>
  <c r="DQ59" i="9"/>
  <c r="CN57" i="9"/>
  <c r="CO57" i="9" s="1"/>
  <c r="DQ57" i="9"/>
  <c r="DG42" i="9"/>
  <c r="CK40" i="9"/>
  <c r="CH40" i="9"/>
  <c r="CL21" i="9"/>
  <c r="CN38" i="9"/>
  <c r="CO38" i="9" s="1"/>
  <c r="CK26" i="9"/>
  <c r="DH24" i="9"/>
  <c r="CH25" i="9"/>
  <c r="DH49" i="9"/>
  <c r="CK41" i="9"/>
  <c r="DE49" i="9"/>
  <c r="CI33" i="9"/>
  <c r="CK48" i="9"/>
  <c r="CL33" i="9"/>
  <c r="CG47" i="9"/>
  <c r="CX40" i="9"/>
  <c r="CY40" i="9" s="1"/>
  <c r="CZ40" i="9" s="1"/>
  <c r="DA40" i="9" s="1"/>
  <c r="DB40" i="9" s="1"/>
  <c r="DC40" i="9" s="1"/>
  <c r="DD40" i="9" s="1"/>
  <c r="CJ33" i="9"/>
  <c r="CL49" i="9"/>
  <c r="CH49" i="9"/>
  <c r="DI32" i="9"/>
  <c r="DI56" i="9"/>
  <c r="CK49" i="9"/>
  <c r="CH33" i="9"/>
  <c r="DG32" i="9"/>
  <c r="CG46" i="9"/>
  <c r="CG32" i="9"/>
  <c r="CH53" i="9"/>
  <c r="DE52" i="9"/>
  <c r="DH35" i="9"/>
  <c r="CK25" i="9"/>
  <c r="CL57" i="9"/>
  <c r="CI49" i="9"/>
  <c r="CF46" i="9"/>
  <c r="CI41" i="9"/>
  <c r="DG38" i="9"/>
  <c r="CI25" i="9"/>
  <c r="CK57" i="9"/>
  <c r="CG21" i="9"/>
  <c r="CI48" i="9"/>
  <c r="CF47" i="9"/>
  <c r="CH29" i="9"/>
  <c r="CH48" i="9"/>
  <c r="DI40" i="9"/>
  <c r="CX32" i="9"/>
  <c r="CY32" i="9" s="1"/>
  <c r="CZ32" i="9" s="1"/>
  <c r="DA32" i="9" s="1"/>
  <c r="DB32" i="9" s="1"/>
  <c r="DC32" i="9" s="1"/>
  <c r="DD32" i="9" s="1"/>
  <c r="CJ55" i="9"/>
  <c r="CF48" i="9"/>
  <c r="CF38" i="9"/>
  <c r="DG54" i="9"/>
  <c r="CG48" i="9"/>
  <c r="CN42" i="9"/>
  <c r="CO42" i="9" s="1"/>
  <c r="DG49" i="9"/>
  <c r="DI48" i="9"/>
  <c r="DG46" i="9"/>
  <c r="CN34" i="9"/>
  <c r="CO34" i="9" s="1"/>
  <c r="CK32" i="9"/>
  <c r="CH42" i="9"/>
  <c r="DH48" i="9"/>
  <c r="CX46" i="9"/>
  <c r="CY46" i="9" s="1"/>
  <c r="CZ46" i="9" s="1"/>
  <c r="DA46" i="9" s="1"/>
  <c r="DB46" i="9" s="1"/>
  <c r="DC46" i="9" s="1"/>
  <c r="DD46" i="9" s="1"/>
  <c r="CH32" i="9"/>
  <c r="CF24" i="9"/>
  <c r="DE48" i="9"/>
  <c r="CL45" i="9"/>
  <c r="DH31" i="9"/>
  <c r="DH47" i="9"/>
  <c r="CG40" i="9"/>
  <c r="CX23" i="9"/>
  <c r="CY23" i="9" s="1"/>
  <c r="CZ23" i="9" s="1"/>
  <c r="DA23" i="9" s="1"/>
  <c r="DB23" i="9" s="1"/>
  <c r="DC23" i="9" s="1"/>
  <c r="DD23" i="9" s="1"/>
  <c r="DE41" i="9"/>
  <c r="CX48" i="9"/>
  <c r="CY48" i="9" s="1"/>
  <c r="CZ48" i="9" s="1"/>
  <c r="DA48" i="9" s="1"/>
  <c r="DB48" i="9" s="1"/>
  <c r="DC48" i="9" s="1"/>
  <c r="DD48" i="9" s="1"/>
  <c r="DE47" i="9"/>
  <c r="DH25" i="9"/>
  <c r="CF51" i="9"/>
  <c r="CN59" i="9"/>
  <c r="CO59" i="9" s="1"/>
  <c r="CX47" i="9"/>
  <c r="CY47" i="9" s="1"/>
  <c r="CZ47" i="9" s="1"/>
  <c r="DA47" i="9" s="1"/>
  <c r="DB47" i="9" s="1"/>
  <c r="DC47" i="9" s="1"/>
  <c r="DD47" i="9" s="1"/>
  <c r="CI46" i="9"/>
  <c r="CL41" i="9"/>
  <c r="CL25" i="9"/>
  <c r="CG23" i="9"/>
  <c r="CN50" i="9"/>
  <c r="CO50" i="9" s="1"/>
  <c r="DH56" i="9"/>
  <c r="CL50" i="9"/>
  <c r="CL59" i="9"/>
  <c r="DI58" i="9"/>
  <c r="CJ57" i="9"/>
  <c r="DG56" i="9"/>
  <c r="CH55" i="9"/>
  <c r="DE54" i="9"/>
  <c r="CF53" i="9"/>
  <c r="CK50" i="9"/>
  <c r="CK59" i="9"/>
  <c r="DH58" i="9"/>
  <c r="CI57" i="9"/>
  <c r="CX55" i="9"/>
  <c r="CY55" i="9" s="1"/>
  <c r="CZ55" i="9" s="1"/>
  <c r="DA55" i="9" s="1"/>
  <c r="DB55" i="9" s="1"/>
  <c r="DC55" i="9" s="1"/>
  <c r="DD55" i="9" s="1"/>
  <c r="CG55" i="9"/>
  <c r="CL52" i="9"/>
  <c r="DI51" i="9"/>
  <c r="CJ50" i="9"/>
  <c r="CJ59" i="9"/>
  <c r="DG58" i="9"/>
  <c r="CH57" i="9"/>
  <c r="DE56" i="9"/>
  <c r="CF55" i="9"/>
  <c r="CN54" i="9"/>
  <c r="CO54" i="9" s="1"/>
  <c r="CK52" i="9"/>
  <c r="DH51" i="9"/>
  <c r="CI50" i="9"/>
  <c r="CI59" i="9"/>
  <c r="CX57" i="9"/>
  <c r="CY57" i="9" s="1"/>
  <c r="CZ57" i="9" s="1"/>
  <c r="DA57" i="9" s="1"/>
  <c r="DB57" i="9" s="1"/>
  <c r="DC57" i="9" s="1"/>
  <c r="DD57" i="9" s="1"/>
  <c r="CG57" i="9"/>
  <c r="CL54" i="9"/>
  <c r="DI53" i="9"/>
  <c r="CJ52" i="9"/>
  <c r="DG51" i="9"/>
  <c r="CH50" i="9"/>
  <c r="CH59" i="9"/>
  <c r="DE58" i="9"/>
  <c r="CF57" i="9"/>
  <c r="CN56" i="9"/>
  <c r="CO56" i="9" s="1"/>
  <c r="CK54" i="9"/>
  <c r="DH53" i="9"/>
  <c r="CI52" i="9"/>
  <c r="CX50" i="9"/>
  <c r="CY50" i="9" s="1"/>
  <c r="CZ50" i="9" s="1"/>
  <c r="DA50" i="9" s="1"/>
  <c r="DB50" i="9" s="1"/>
  <c r="DC50" i="9" s="1"/>
  <c r="DD50" i="9" s="1"/>
  <c r="CG50" i="9"/>
  <c r="CX59" i="9"/>
  <c r="CY59" i="9" s="1"/>
  <c r="CZ59" i="9" s="1"/>
  <c r="DA59" i="9" s="1"/>
  <c r="DB59" i="9" s="1"/>
  <c r="DC59" i="9" s="1"/>
  <c r="DD59" i="9" s="1"/>
  <c r="CG59" i="9"/>
  <c r="CL56" i="9"/>
  <c r="DI55" i="9"/>
  <c r="CJ54" i="9"/>
  <c r="DG53" i="9"/>
  <c r="CH52" i="9"/>
  <c r="DE51" i="9"/>
  <c r="CF50" i="9"/>
  <c r="CF59" i="9"/>
  <c r="CN58" i="9"/>
  <c r="CO58" i="9" s="1"/>
  <c r="CK56" i="9"/>
  <c r="DH55" i="9"/>
  <c r="CI54" i="9"/>
  <c r="CX52" i="9"/>
  <c r="CY52" i="9" s="1"/>
  <c r="CZ52" i="9" s="1"/>
  <c r="DA52" i="9" s="1"/>
  <c r="DB52" i="9" s="1"/>
  <c r="DC52" i="9" s="1"/>
  <c r="DD52" i="9" s="1"/>
  <c r="CG52" i="9"/>
  <c r="CL58" i="9"/>
  <c r="DI57" i="9"/>
  <c r="CJ56" i="9"/>
  <c r="DG55" i="9"/>
  <c r="CH54" i="9"/>
  <c r="DE53" i="9"/>
  <c r="CF52" i="9"/>
  <c r="CN51" i="9"/>
  <c r="CO51" i="9" s="1"/>
  <c r="CK58" i="9"/>
  <c r="DH57" i="9"/>
  <c r="CI56" i="9"/>
  <c r="CX54" i="9"/>
  <c r="CY54" i="9" s="1"/>
  <c r="CZ54" i="9" s="1"/>
  <c r="DA54" i="9" s="1"/>
  <c r="DB54" i="9" s="1"/>
  <c r="DC54" i="9" s="1"/>
  <c r="DD54" i="9" s="1"/>
  <c r="CG54" i="9"/>
  <c r="CL51" i="9"/>
  <c r="DI50" i="9"/>
  <c r="DI59" i="9"/>
  <c r="CJ58" i="9"/>
  <c r="DG57" i="9"/>
  <c r="CH56" i="9"/>
  <c r="DE55" i="9"/>
  <c r="CF54" i="9"/>
  <c r="CK51" i="9"/>
  <c r="DH50" i="9"/>
  <c r="DH59" i="9"/>
  <c r="CI58" i="9"/>
  <c r="CX56" i="9"/>
  <c r="CY56" i="9" s="1"/>
  <c r="CZ56" i="9" s="1"/>
  <c r="DA56" i="9" s="1"/>
  <c r="DB56" i="9" s="1"/>
  <c r="DC56" i="9" s="1"/>
  <c r="DD56" i="9" s="1"/>
  <c r="CG56" i="9"/>
  <c r="CL53" i="9"/>
  <c r="DI52" i="9"/>
  <c r="CJ51" i="9"/>
  <c r="DG50" i="9"/>
  <c r="CI55" i="9"/>
  <c r="CG53" i="9"/>
  <c r="DG59" i="9"/>
  <c r="CH58" i="9"/>
  <c r="DE57" i="9"/>
  <c r="CF56" i="9"/>
  <c r="CN55" i="9"/>
  <c r="CO55" i="9" s="1"/>
  <c r="CK53" i="9"/>
  <c r="DH52" i="9"/>
  <c r="CI51" i="9"/>
  <c r="CX58" i="9"/>
  <c r="CY58" i="9" s="1"/>
  <c r="CZ58" i="9" s="1"/>
  <c r="DA58" i="9" s="1"/>
  <c r="DB58" i="9" s="1"/>
  <c r="DC58" i="9" s="1"/>
  <c r="DD58" i="9" s="1"/>
  <c r="CG58" i="9"/>
  <c r="CL55" i="9"/>
  <c r="DI54" i="9"/>
  <c r="CJ53" i="9"/>
  <c r="DG52" i="9"/>
  <c r="CH51" i="9"/>
  <c r="DE50" i="9"/>
  <c r="CX53" i="9"/>
  <c r="CY53" i="9" s="1"/>
  <c r="CZ53" i="9" s="1"/>
  <c r="DA53" i="9" s="1"/>
  <c r="DB53" i="9" s="1"/>
  <c r="DC53" i="9" s="1"/>
  <c r="DD53" i="9" s="1"/>
  <c r="DE59" i="9"/>
  <c r="DH54" i="9"/>
  <c r="DE11" i="9"/>
  <c r="DG11" i="9"/>
  <c r="DH11" i="9"/>
  <c r="DI11" i="9"/>
  <c r="CF11" i="9"/>
  <c r="CG11" i="9"/>
  <c r="CX11" i="9"/>
  <c r="CY11" i="9" s="1"/>
  <c r="CZ11" i="9" s="1"/>
  <c r="DA11" i="9" s="1"/>
  <c r="DB11" i="9" s="1"/>
  <c r="DC11" i="9" s="1"/>
  <c r="DD11" i="9" s="1"/>
  <c r="CH11" i="9"/>
  <c r="CI11" i="9"/>
  <c r="CJ11" i="9"/>
  <c r="CK11" i="9"/>
  <c r="CL11" i="9"/>
  <c r="DE43" i="9"/>
  <c r="CG43" i="9"/>
  <c r="CX43" i="9"/>
  <c r="CY43" i="9" s="1"/>
  <c r="CZ43" i="9" s="1"/>
  <c r="DA43" i="9" s="1"/>
  <c r="DB43" i="9" s="1"/>
  <c r="DC43" i="9" s="1"/>
  <c r="DD43" i="9" s="1"/>
  <c r="CH43" i="9"/>
  <c r="CI43" i="9"/>
  <c r="CL43" i="9"/>
  <c r="DE27" i="9"/>
  <c r="CG27" i="9"/>
  <c r="CX27" i="9"/>
  <c r="CY27" i="9" s="1"/>
  <c r="CZ27" i="9" s="1"/>
  <c r="DA27" i="9" s="1"/>
  <c r="DB27" i="9" s="1"/>
  <c r="DC27" i="9" s="1"/>
  <c r="DD27" i="9" s="1"/>
  <c r="CH27" i="9"/>
  <c r="CI27" i="9"/>
  <c r="CL27" i="9"/>
  <c r="DG43" i="9"/>
  <c r="DG22" i="9"/>
  <c r="DH22" i="9"/>
  <c r="DI22" i="9"/>
  <c r="CG22" i="9"/>
  <c r="CX22" i="9"/>
  <c r="CY22" i="9" s="1"/>
  <c r="CZ22" i="9" s="1"/>
  <c r="DA22" i="9" s="1"/>
  <c r="DB22" i="9" s="1"/>
  <c r="DC22" i="9" s="1"/>
  <c r="DD22" i="9" s="1"/>
  <c r="CH22" i="9"/>
  <c r="CI22" i="9"/>
  <c r="CJ22" i="9"/>
  <c r="CK22" i="9"/>
  <c r="CL22" i="9"/>
  <c r="DE22" i="9"/>
  <c r="CK39" i="9"/>
  <c r="CL39" i="9"/>
  <c r="DG39" i="9"/>
  <c r="DI39" i="9"/>
  <c r="CH39" i="9"/>
  <c r="CN44" i="9"/>
  <c r="CO44" i="9" s="1"/>
  <c r="CI37" i="9"/>
  <c r="CJ37" i="9"/>
  <c r="DE37" i="9"/>
  <c r="DG37" i="9"/>
  <c r="DH37" i="9"/>
  <c r="DI37" i="9"/>
  <c r="CF37" i="9"/>
  <c r="DG36" i="9"/>
  <c r="CF36" i="9"/>
  <c r="CH36" i="9"/>
  <c r="CI36" i="9"/>
  <c r="CJ36" i="9"/>
  <c r="CN36" i="9"/>
  <c r="CO36" i="9" s="1"/>
  <c r="CJ44" i="9"/>
  <c r="CI14" i="9"/>
  <c r="CJ14" i="9"/>
  <c r="CK14" i="9"/>
  <c r="CL14" i="9"/>
  <c r="DE14" i="9"/>
  <c r="DG14" i="9"/>
  <c r="DH14" i="9"/>
  <c r="DI14" i="9"/>
  <c r="CF14" i="9"/>
  <c r="CG14" i="9"/>
  <c r="DI31" i="9"/>
  <c r="CI31" i="9"/>
  <c r="CK31" i="9"/>
  <c r="CL31" i="9"/>
  <c r="CN31" i="9"/>
  <c r="CO31" i="9" s="1"/>
  <c r="CJ47" i="9"/>
  <c r="CK43" i="9"/>
  <c r="DG13" i="9"/>
  <c r="DH13" i="9"/>
  <c r="DI13" i="9"/>
  <c r="CF13" i="9"/>
  <c r="CG13" i="9"/>
  <c r="CH13" i="9"/>
  <c r="CI13" i="9"/>
  <c r="CJ13" i="9"/>
  <c r="CK13" i="9"/>
  <c r="CL13" i="9"/>
  <c r="CJ30" i="9"/>
  <c r="CK30" i="9"/>
  <c r="DH30" i="9"/>
  <c r="DI30" i="9"/>
  <c r="CG30" i="9"/>
  <c r="CI47" i="9"/>
  <c r="CJ43" i="9"/>
  <c r="CX39" i="9"/>
  <c r="CY39" i="9" s="1"/>
  <c r="CZ39" i="9" s="1"/>
  <c r="DA39" i="9" s="1"/>
  <c r="DB39" i="9" s="1"/>
  <c r="DC39" i="9" s="1"/>
  <c r="DD39" i="9" s="1"/>
  <c r="CI35" i="9"/>
  <c r="DE30" i="9"/>
  <c r="DI27" i="9"/>
  <c r="CF27" i="9"/>
  <c r="CK19" i="9"/>
  <c r="CG12" i="9"/>
  <c r="CH12" i="9"/>
  <c r="CI12" i="9"/>
  <c r="CJ12" i="9"/>
  <c r="CK12" i="9"/>
  <c r="CL12" i="9"/>
  <c r="DE12" i="9"/>
  <c r="DG12" i="9"/>
  <c r="DH12" i="9"/>
  <c r="DI12" i="9"/>
  <c r="CG45" i="9"/>
  <c r="CX45" i="9"/>
  <c r="CY45" i="9" s="1"/>
  <c r="CZ45" i="9" s="1"/>
  <c r="DA45" i="9" s="1"/>
  <c r="DB45" i="9" s="1"/>
  <c r="DC45" i="9" s="1"/>
  <c r="DD45" i="9" s="1"/>
  <c r="CI45" i="9"/>
  <c r="CJ45" i="9"/>
  <c r="CK45" i="9"/>
  <c r="DG29" i="9"/>
  <c r="DH29" i="9"/>
  <c r="CG29" i="9"/>
  <c r="CX29" i="9"/>
  <c r="CY29" i="9" s="1"/>
  <c r="CZ29" i="9" s="1"/>
  <c r="DA29" i="9" s="1"/>
  <c r="DB29" i="9" s="1"/>
  <c r="DC29" i="9" s="1"/>
  <c r="DD29" i="9" s="1"/>
  <c r="CI29" i="9"/>
  <c r="CJ29" i="9"/>
  <c r="CK29" i="9"/>
  <c r="CJ49" i="9"/>
  <c r="DG48" i="9"/>
  <c r="CH47" i="9"/>
  <c r="DE46" i="9"/>
  <c r="DI43" i="9"/>
  <c r="CF43" i="9"/>
  <c r="CI40" i="9"/>
  <c r="CN37" i="9"/>
  <c r="CO37" i="9" s="1"/>
  <c r="CX36" i="9"/>
  <c r="CY36" i="9" s="1"/>
  <c r="CZ36" i="9" s="1"/>
  <c r="DA36" i="9" s="1"/>
  <c r="DB36" i="9" s="1"/>
  <c r="DC36" i="9" s="1"/>
  <c r="DD36" i="9" s="1"/>
  <c r="DI35" i="9"/>
  <c r="CF35" i="9"/>
  <c r="CJ32" i="9"/>
  <c r="CN29" i="9"/>
  <c r="CO29" i="9" s="1"/>
  <c r="CX28" i="9"/>
  <c r="CY28" i="9" s="1"/>
  <c r="CZ28" i="9" s="1"/>
  <c r="DA28" i="9" s="1"/>
  <c r="DB28" i="9" s="1"/>
  <c r="DC28" i="9" s="1"/>
  <c r="DD28" i="9" s="1"/>
  <c r="DH27" i="9"/>
  <c r="CF23" i="9"/>
  <c r="CF42" i="9"/>
  <c r="CG42" i="9"/>
  <c r="CX42" i="9"/>
  <c r="CY42" i="9" s="1"/>
  <c r="CZ42" i="9" s="1"/>
  <c r="DA42" i="9" s="1"/>
  <c r="DB42" i="9" s="1"/>
  <c r="DC42" i="9" s="1"/>
  <c r="DD42" i="9" s="1"/>
  <c r="CL42" i="9"/>
  <c r="DE42" i="9"/>
  <c r="DI42" i="9"/>
  <c r="CF26" i="9"/>
  <c r="CG26" i="9"/>
  <c r="CX26" i="9"/>
  <c r="CY26" i="9" s="1"/>
  <c r="CZ26" i="9" s="1"/>
  <c r="DA26" i="9" s="1"/>
  <c r="DB26" i="9" s="1"/>
  <c r="DC26" i="9" s="1"/>
  <c r="DD26" i="9" s="1"/>
  <c r="CL26" i="9"/>
  <c r="DE26" i="9"/>
  <c r="DI26" i="9"/>
  <c r="CX49" i="9"/>
  <c r="CY49" i="9" s="1"/>
  <c r="CZ49" i="9" s="1"/>
  <c r="DA49" i="9" s="1"/>
  <c r="DB49" i="9" s="1"/>
  <c r="DC49" i="9" s="1"/>
  <c r="DD49" i="9" s="1"/>
  <c r="CG49" i="9"/>
  <c r="CL46" i="9"/>
  <c r="DI45" i="9"/>
  <c r="CH45" i="9"/>
  <c r="CK42" i="9"/>
  <c r="DH40" i="9"/>
  <c r="CF40" i="9"/>
  <c r="CH37" i="9"/>
  <c r="CL34" i="9"/>
  <c r="CX33" i="9"/>
  <c r="CY33" i="9" s="1"/>
  <c r="CZ33" i="9" s="1"/>
  <c r="DA33" i="9" s="1"/>
  <c r="DB33" i="9" s="1"/>
  <c r="DC33" i="9" s="1"/>
  <c r="DD33" i="9" s="1"/>
  <c r="CF29" i="9"/>
  <c r="CJ26" i="9"/>
  <c r="DH18" i="9"/>
  <c r="DG15" i="9"/>
  <c r="CN41" i="9"/>
  <c r="CO41" i="9" s="1"/>
  <c r="DI41" i="9"/>
  <c r="CF41" i="9"/>
  <c r="CG41" i="9"/>
  <c r="CJ41" i="9"/>
  <c r="DI25" i="9"/>
  <c r="CF25" i="9"/>
  <c r="CG25" i="9"/>
  <c r="CX25" i="9"/>
  <c r="CY25" i="9" s="1"/>
  <c r="CZ25" i="9" s="1"/>
  <c r="DA25" i="9" s="1"/>
  <c r="DB25" i="9" s="1"/>
  <c r="DC25" i="9" s="1"/>
  <c r="DD25" i="9" s="1"/>
  <c r="CJ25" i="9"/>
  <c r="CF49" i="9"/>
  <c r="CK46" i="9"/>
  <c r="DH45" i="9"/>
  <c r="CF45" i="9"/>
  <c r="CJ42" i="9"/>
  <c r="CX38" i="9"/>
  <c r="CY38" i="9" s="1"/>
  <c r="CZ38" i="9" s="1"/>
  <c r="DA38" i="9" s="1"/>
  <c r="DB38" i="9" s="1"/>
  <c r="DC38" i="9" s="1"/>
  <c r="DD38" i="9" s="1"/>
  <c r="CG37" i="9"/>
  <c r="CJ34" i="9"/>
  <c r="DE32" i="9"/>
  <c r="DI29" i="9"/>
  <c r="CI26" i="9"/>
  <c r="CX21" i="9"/>
  <c r="CY21" i="9" s="1"/>
  <c r="CZ21" i="9" s="1"/>
  <c r="DA21" i="9" s="1"/>
  <c r="DB21" i="9" s="1"/>
  <c r="DC21" i="9" s="1"/>
  <c r="DD21" i="9" s="1"/>
  <c r="CL20" i="9"/>
  <c r="CJ23" i="9"/>
  <c r="CK23" i="9"/>
  <c r="CL23" i="9"/>
  <c r="DG23" i="9"/>
  <c r="DH23" i="9"/>
  <c r="DI23" i="9"/>
  <c r="CH23" i="9"/>
  <c r="CJ40" i="9"/>
  <c r="CL40" i="9"/>
  <c r="CN40" i="9"/>
  <c r="CO40" i="9" s="1"/>
  <c r="DG40" i="9"/>
  <c r="DI24" i="9"/>
  <c r="CJ24" i="9"/>
  <c r="CK24" i="9"/>
  <c r="CL24" i="9"/>
  <c r="CN24" i="9"/>
  <c r="CO24" i="9" s="1"/>
  <c r="DG24" i="9"/>
  <c r="CL48" i="9"/>
  <c r="DI47" i="9"/>
  <c r="CJ46" i="9"/>
  <c r="DG45" i="9"/>
  <c r="CI42" i="9"/>
  <c r="DE40" i="9"/>
  <c r="CN39" i="9"/>
  <c r="CO39" i="9" s="1"/>
  <c r="DI34" i="9"/>
  <c r="CI34" i="9"/>
  <c r="CJ31" i="9"/>
  <c r="CN28" i="9"/>
  <c r="CO28" i="9" s="1"/>
  <c r="CH26" i="9"/>
  <c r="CK20" i="9"/>
  <c r="DH34" i="9"/>
  <c r="CH31" i="9"/>
  <c r="DE29" i="9"/>
  <c r="CL28" i="9"/>
  <c r="DH26" i="9"/>
  <c r="CJ39" i="9"/>
  <c r="CH21" i="9"/>
  <c r="CI21" i="9"/>
  <c r="CJ21" i="9"/>
  <c r="CK21" i="9"/>
  <c r="DE21" i="9"/>
  <c r="DG21" i="9"/>
  <c r="DH21" i="9"/>
  <c r="DI21" i="9"/>
  <c r="CF21" i="9"/>
  <c r="DH38" i="9"/>
  <c r="DI38" i="9"/>
  <c r="CH38" i="9"/>
  <c r="CJ38" i="9"/>
  <c r="CK38" i="9"/>
  <c r="CL38" i="9"/>
  <c r="DE38" i="9"/>
  <c r="DI49" i="9"/>
  <c r="CJ48" i="9"/>
  <c r="DG47" i="9"/>
  <c r="CH46" i="9"/>
  <c r="DE45" i="9"/>
  <c r="CL44" i="9"/>
  <c r="DH42" i="9"/>
  <c r="CI39" i="9"/>
  <c r="CL36" i="9"/>
  <c r="DG34" i="9"/>
  <c r="CG31" i="9"/>
  <c r="CK28" i="9"/>
  <c r="DG26" i="9"/>
  <c r="CN21" i="9"/>
  <c r="CO21" i="9" s="1"/>
  <c r="CH14" i="9"/>
  <c r="CL18" i="9"/>
  <c r="DE13" i="9"/>
  <c r="DI19" i="9"/>
  <c r="CJ18" i="9"/>
  <c r="DH19" i="9"/>
  <c r="CK16" i="9"/>
  <c r="CL16" i="9"/>
  <c r="DE16" i="9"/>
  <c r="DG16" i="9"/>
  <c r="DH16" i="9"/>
  <c r="DI16" i="9"/>
  <c r="CF16" i="9"/>
  <c r="CG16" i="9"/>
  <c r="CX16" i="9"/>
  <c r="CY16" i="9" s="1"/>
  <c r="CZ16" i="9" s="1"/>
  <c r="DA16" i="9" s="1"/>
  <c r="DB16" i="9" s="1"/>
  <c r="DC16" i="9" s="1"/>
  <c r="DD16" i="9" s="1"/>
  <c r="CH16" i="9"/>
  <c r="CI16" i="9"/>
  <c r="CF33" i="9"/>
  <c r="CK33" i="9"/>
  <c r="CN33" i="9"/>
  <c r="CO33" i="9" s="1"/>
  <c r="DE33" i="9"/>
  <c r="DH33" i="9"/>
  <c r="CL47" i="9"/>
  <c r="DI46" i="9"/>
  <c r="DE44" i="9"/>
  <c r="DH41" i="9"/>
  <c r="CH41" i="9"/>
  <c r="CI38" i="9"/>
  <c r="DE36" i="9"/>
  <c r="DI33" i="9"/>
  <c r="CG33" i="9"/>
  <c r="CI30" i="9"/>
  <c r="CN27" i="9"/>
  <c r="CO27" i="9" s="1"/>
  <c r="DG25" i="9"/>
  <c r="CI24" i="9"/>
  <c r="CN22" i="9"/>
  <c r="CO22" i="9" s="1"/>
  <c r="CF12" i="9"/>
  <c r="CH44" i="9"/>
  <c r="CI44" i="9"/>
  <c r="DG44" i="9"/>
  <c r="DH44" i="9"/>
  <c r="DE20" i="9"/>
  <c r="DG20" i="9"/>
  <c r="DH20" i="9"/>
  <c r="CF20" i="9"/>
  <c r="CG20" i="9"/>
  <c r="CX20" i="9"/>
  <c r="CY20" i="9" s="1"/>
  <c r="CZ20" i="9" s="1"/>
  <c r="DA20" i="9" s="1"/>
  <c r="DB20" i="9" s="1"/>
  <c r="DC20" i="9" s="1"/>
  <c r="DD20" i="9" s="1"/>
  <c r="CH20" i="9"/>
  <c r="CI20" i="9"/>
  <c r="CJ20" i="9"/>
  <c r="CN20" i="9"/>
  <c r="CO20" i="9" s="1"/>
  <c r="CK44" i="9"/>
  <c r="DH39" i="9"/>
  <c r="CG39" i="9"/>
  <c r="CJ28" i="9"/>
  <c r="CF19" i="9"/>
  <c r="CG19" i="9"/>
  <c r="CX19" i="9"/>
  <c r="CY19" i="9" s="1"/>
  <c r="CZ19" i="9" s="1"/>
  <c r="DA19" i="9" s="1"/>
  <c r="DB19" i="9" s="1"/>
  <c r="DC19" i="9" s="1"/>
  <c r="DD19" i="9" s="1"/>
  <c r="CH19" i="9"/>
  <c r="CI19" i="9"/>
  <c r="CJ19" i="9"/>
  <c r="CL19" i="9"/>
  <c r="DE19" i="9"/>
  <c r="DG19" i="9"/>
  <c r="CF39" i="9"/>
  <c r="CG36" i="9"/>
  <c r="DG31" i="9"/>
  <c r="CG28" i="9"/>
  <c r="CN18" i="9"/>
  <c r="CO18" i="9" s="1"/>
  <c r="DE18" i="9"/>
  <c r="DG18" i="9"/>
  <c r="DI18" i="9"/>
  <c r="CF18" i="9"/>
  <c r="CG18" i="9"/>
  <c r="CX18" i="9"/>
  <c r="CY18" i="9" s="1"/>
  <c r="CZ18" i="9" s="1"/>
  <c r="DA18" i="9" s="1"/>
  <c r="DB18" i="9" s="1"/>
  <c r="DC18" i="9" s="1"/>
  <c r="DD18" i="9" s="1"/>
  <c r="CH18" i="9"/>
  <c r="CK18" i="9"/>
  <c r="CG35" i="9"/>
  <c r="CX35" i="9"/>
  <c r="CY35" i="9" s="1"/>
  <c r="CZ35" i="9" s="1"/>
  <c r="DA35" i="9" s="1"/>
  <c r="DB35" i="9" s="1"/>
  <c r="DC35" i="9" s="1"/>
  <c r="DD35" i="9" s="1"/>
  <c r="CH35" i="9"/>
  <c r="CN35" i="9"/>
  <c r="CO35" i="9" s="1"/>
  <c r="DE35" i="9"/>
  <c r="DG35" i="9"/>
  <c r="CG44" i="9"/>
  <c r="DE39" i="9"/>
  <c r="DI36" i="9"/>
  <c r="DE31" i="9"/>
  <c r="CN30" i="9"/>
  <c r="CO30" i="9" s="1"/>
  <c r="DI28" i="9"/>
  <c r="CF28" i="9"/>
  <c r="CF17" i="9"/>
  <c r="CG17" i="9"/>
  <c r="CX17" i="9"/>
  <c r="CY17" i="9" s="1"/>
  <c r="CZ17" i="9" s="1"/>
  <c r="DA17" i="9" s="1"/>
  <c r="DB17" i="9" s="1"/>
  <c r="DC17" i="9" s="1"/>
  <c r="DD17" i="9" s="1"/>
  <c r="CH17" i="9"/>
  <c r="CI17" i="9"/>
  <c r="CJ17" i="9"/>
  <c r="CK17" i="9"/>
  <c r="CL17" i="9"/>
  <c r="DE17" i="9"/>
  <c r="DH17" i="9"/>
  <c r="DE34" i="9"/>
  <c r="CF34" i="9"/>
  <c r="CG34" i="9"/>
  <c r="CX34" i="9"/>
  <c r="CY34" i="9" s="1"/>
  <c r="CZ34" i="9" s="1"/>
  <c r="DA34" i="9" s="1"/>
  <c r="DB34" i="9" s="1"/>
  <c r="DC34" i="9" s="1"/>
  <c r="DD34" i="9" s="1"/>
  <c r="CH34" i="9"/>
  <c r="CK34" i="9"/>
  <c r="CN47" i="9"/>
  <c r="CO47" i="9" s="1"/>
  <c r="DI44" i="9"/>
  <c r="CF44" i="9"/>
  <c r="CX37" i="9"/>
  <c r="CY37" i="9" s="1"/>
  <c r="CZ37" i="9" s="1"/>
  <c r="DA37" i="9" s="1"/>
  <c r="DB37" i="9" s="1"/>
  <c r="DC37" i="9" s="1"/>
  <c r="DD37" i="9" s="1"/>
  <c r="DH36" i="9"/>
  <c r="CL30" i="9"/>
  <c r="DE28" i="9"/>
  <c r="DH15" i="9"/>
  <c r="DI15" i="9"/>
  <c r="CF15" i="9"/>
  <c r="CG15" i="9"/>
  <c r="CH15" i="9"/>
  <c r="CI15" i="9"/>
  <c r="CJ15" i="9"/>
  <c r="CK15" i="9"/>
  <c r="CL15" i="9"/>
  <c r="DE15" i="9"/>
  <c r="CL32" i="9"/>
  <c r="CN32" i="9"/>
  <c r="CO32" i="9" s="1"/>
  <c r="DH32" i="9"/>
  <c r="CF32" i="9"/>
  <c r="CI32" i="9"/>
  <c r="DH46" i="9"/>
  <c r="CN43" i="9"/>
  <c r="CO43" i="9" s="1"/>
  <c r="DG41" i="9"/>
  <c r="CG38" i="9"/>
  <c r="CK35" i="9"/>
  <c r="DG33" i="9"/>
  <c r="CH30" i="9"/>
  <c r="CK27" i="9"/>
  <c r="CH24" i="9"/>
  <c r="CN23" i="9"/>
  <c r="CO23" i="9" s="1"/>
  <c r="CF22" i="9"/>
  <c r="DI20" i="9"/>
  <c r="DG17" i="9"/>
  <c r="CH28" i="9"/>
  <c r="CI28" i="9"/>
  <c r="DG28" i="9"/>
  <c r="DH28" i="9"/>
  <c r="CX44" i="9"/>
  <c r="CY44" i="9" s="1"/>
  <c r="CZ44" i="9" s="1"/>
  <c r="DA44" i="9" s="1"/>
  <c r="DB44" i="9" s="1"/>
  <c r="DC44" i="9" s="1"/>
  <c r="DD44" i="9" s="1"/>
  <c r="CJ35" i="9"/>
  <c r="CX31" i="9"/>
  <c r="CY31" i="9" s="1"/>
  <c r="CZ31" i="9" s="1"/>
  <c r="DA31" i="9" s="1"/>
  <c r="DB31" i="9" s="1"/>
  <c r="DC31" i="9" s="1"/>
  <c r="DD31" i="9" s="1"/>
  <c r="DG30" i="9"/>
  <c r="CF30" i="9"/>
  <c r="CJ27" i="9"/>
  <c r="DE25" i="9"/>
  <c r="CG24" i="9"/>
  <c r="CI23" i="9"/>
  <c r="CD18" i="9" l="1"/>
  <c r="AY14" i="4" s="1"/>
  <c r="CD38" i="9"/>
  <c r="AY34" i="4" s="1"/>
  <c r="CD27" i="9"/>
  <c r="AY23" i="4" s="1"/>
  <c r="CD30" i="9"/>
  <c r="AY26" i="4" s="1"/>
  <c r="CD41" i="9"/>
  <c r="AY37" i="4" s="1"/>
  <c r="CD37" i="9"/>
  <c r="AY33" i="4" s="1"/>
  <c r="CD20" i="9"/>
  <c r="AY16" i="4" s="1"/>
  <c r="CD50" i="9"/>
  <c r="AY46" i="4" s="1"/>
  <c r="CD35" i="9"/>
  <c r="AY31" i="4" s="1"/>
  <c r="CD25" i="9"/>
  <c r="AY21" i="4" s="1"/>
  <c r="CD47" i="9"/>
  <c r="AY43" i="4" s="1"/>
  <c r="CD49" i="9"/>
  <c r="AY45" i="4" s="1"/>
  <c r="CD36" i="9"/>
  <c r="AY32" i="4" s="1"/>
  <c r="CD22" i="9"/>
  <c r="AY18" i="4" s="1"/>
  <c r="CD26" i="9"/>
  <c r="AY22" i="4" s="1"/>
  <c r="CD54" i="9"/>
  <c r="AY50" i="4" s="1"/>
  <c r="CD53" i="9"/>
  <c r="AY49" i="4" s="1"/>
  <c r="CD32" i="9"/>
  <c r="AY28" i="4" s="1"/>
  <c r="CD45" i="9"/>
  <c r="AY41" i="4" s="1"/>
  <c r="CD24" i="9"/>
  <c r="AY20" i="4" s="1"/>
  <c r="CD44" i="9"/>
  <c r="AY40" i="4" s="1"/>
  <c r="CD23" i="9"/>
  <c r="AY19" i="4" s="1"/>
  <c r="CD21" i="9"/>
  <c r="AY17" i="4" s="1"/>
  <c r="CD33" i="9"/>
  <c r="AY29" i="4" s="1"/>
  <c r="CD51" i="9"/>
  <c r="AY47" i="4" s="1"/>
  <c r="CD13" i="9"/>
  <c r="AY9" i="4" s="1"/>
  <c r="CD58" i="9"/>
  <c r="AY54" i="4" s="1"/>
  <c r="CD31" i="9"/>
  <c r="AY27" i="4" s="1"/>
  <c r="CD46" i="9"/>
  <c r="AY42" i="4" s="1"/>
  <c r="CD39" i="9"/>
  <c r="AY35" i="4" s="1"/>
  <c r="CD52" i="9"/>
  <c r="AY48" i="4" s="1"/>
  <c r="CD17" i="9"/>
  <c r="AY13" i="4" s="1"/>
  <c r="CD11" i="9"/>
  <c r="AY7" i="4" s="1"/>
  <c r="CD14" i="9"/>
  <c r="AY10" i="4" s="1"/>
  <c r="CD43" i="9"/>
  <c r="AY39" i="4" s="1"/>
  <c r="CD28" i="9"/>
  <c r="AY24" i="4" s="1"/>
  <c r="CD16" i="9"/>
  <c r="AY12" i="4" s="1"/>
  <c r="CD57" i="9"/>
  <c r="AY53" i="4" s="1"/>
  <c r="CD56" i="9"/>
  <c r="AY52" i="4" s="1"/>
  <c r="CD29" i="9"/>
  <c r="AY25" i="4" s="1"/>
  <c r="CD34" i="9"/>
  <c r="AY30" i="4" s="1"/>
  <c r="CD48" i="9"/>
  <c r="AY44" i="4" s="1"/>
  <c r="CD19" i="9"/>
  <c r="AY15" i="4" s="1"/>
  <c r="CD55" i="9"/>
  <c r="AY51" i="4" s="1"/>
  <c r="CD42" i="9"/>
  <c r="AY38" i="4" s="1"/>
  <c r="CD40" i="9"/>
  <c r="AY36" i="4" s="1"/>
  <c r="CD12" i="9"/>
  <c r="AY8" i="4" s="1"/>
  <c r="AL55" i="4"/>
  <c r="N55" i="7"/>
  <c r="CD59" i="9"/>
  <c r="AY55" i="4" s="1"/>
  <c r="G75" i="18"/>
  <c r="I75" i="18" s="1"/>
  <c r="CD15" i="9"/>
  <c r="AY11" i="4" s="1"/>
  <c r="AL11" i="4"/>
  <c r="N11" i="7"/>
  <c r="G89" i="18"/>
  <c r="AP19" i="4"/>
  <c r="AP48" i="4"/>
  <c r="AP53" i="4"/>
  <c r="AP44" i="4"/>
  <c r="AP45" i="4"/>
  <c r="AP17" i="4"/>
  <c r="AP11" i="4"/>
  <c r="AP41" i="4"/>
  <c r="AP9" i="4"/>
  <c r="AP35" i="4"/>
  <c r="AP31" i="4"/>
  <c r="AP22" i="4"/>
  <c r="AP23" i="4"/>
  <c r="AP15" i="4"/>
  <c r="AP20" i="4"/>
  <c r="AP49" i="4"/>
  <c r="AP24" i="4"/>
  <c r="AP55" i="4"/>
  <c r="AP29" i="4"/>
  <c r="AP30" i="4"/>
  <c r="AP14" i="4"/>
  <c r="AP28" i="4"/>
  <c r="AP36" i="4"/>
  <c r="AP21" i="4"/>
  <c r="AP54" i="4"/>
  <c r="AP6" i="4"/>
  <c r="AP13" i="4"/>
  <c r="AP34" i="4"/>
  <c r="AP43" i="4"/>
  <c r="AP25" i="4"/>
  <c r="AP40" i="4"/>
  <c r="AP33" i="4"/>
  <c r="G16" i="18"/>
  <c r="AP10" i="4"/>
  <c r="AP42" i="4"/>
  <c r="AP27" i="4"/>
  <c r="AP37" i="4"/>
  <c r="AP51" i="4"/>
  <c r="AP32" i="4"/>
  <c r="AP38" i="4"/>
  <c r="AP39" i="4"/>
  <c r="AP50" i="4"/>
  <c r="AP7" i="4"/>
  <c r="G94" i="18"/>
  <c r="I94" i="18" s="1"/>
  <c r="AP12" i="4"/>
  <c r="AP18" i="4"/>
  <c r="AP47" i="4"/>
  <c r="AP16" i="4"/>
  <c r="AP8" i="4"/>
  <c r="AP26" i="4"/>
  <c r="AP46" i="4"/>
  <c r="AP52" i="4"/>
  <c r="AY6" i="4"/>
  <c r="AL8" i="4"/>
  <c r="N8" i="7"/>
  <c r="AL7" i="4"/>
  <c r="N7" i="7"/>
  <c r="N6" i="7"/>
  <c r="AL6" i="4"/>
  <c r="E55" i="4"/>
  <c r="M55" i="4" s="1"/>
  <c r="C9" i="9"/>
  <c r="F90" i="18" l="1"/>
  <c r="F51" i="18"/>
  <c r="F50" i="18"/>
  <c r="DJ9" i="9"/>
  <c r="DK9" i="9"/>
  <c r="E6" i="4"/>
  <c r="M6" i="4" s="1"/>
  <c r="G90" i="18"/>
  <c r="C27" i="18"/>
  <c r="C26" i="18"/>
  <c r="F54" i="18"/>
  <c r="DQ9" i="9"/>
  <c r="CD9" i="9" s="1"/>
  <c r="DI9" i="9"/>
  <c r="DH9" i="9"/>
  <c r="DG9" i="9"/>
  <c r="DE9" i="9"/>
  <c r="CX9" i="9"/>
  <c r="CY9" i="9" s="1"/>
  <c r="CZ9" i="9" s="1"/>
  <c r="DA9" i="9" s="1"/>
  <c r="DB9" i="9" s="1"/>
  <c r="DC9" i="9" s="1"/>
  <c r="DD9" i="9" s="1"/>
  <c r="CG9" i="9"/>
  <c r="CJ9" i="9"/>
  <c r="CN9" i="9"/>
  <c r="CO9" i="9" s="1"/>
  <c r="CF9" i="9"/>
  <c r="CI9" i="9"/>
  <c r="CL9" i="9"/>
  <c r="CH9" i="9"/>
  <c r="CK9" i="9"/>
  <c r="CL10" i="9"/>
  <c r="CK10" i="9"/>
  <c r="DI10" i="9"/>
  <c r="CJ10" i="9"/>
  <c r="DH10" i="9"/>
  <c r="CI10" i="9"/>
  <c r="CH10" i="9"/>
  <c r="DG10" i="9"/>
  <c r="CG10" i="9"/>
  <c r="DE10" i="9"/>
  <c r="CF10" i="9"/>
  <c r="CX10" i="9"/>
  <c r="CY10" i="9" s="1"/>
  <c r="CZ10" i="9" s="1"/>
  <c r="DA10" i="9" s="1"/>
  <c r="DB10" i="9" s="1"/>
  <c r="DC10" i="9" s="1"/>
  <c r="DD10" i="9" s="1"/>
  <c r="CN10" i="9"/>
  <c r="CO10" i="9" s="1"/>
  <c r="BU5" i="16" l="1"/>
  <c r="BN5" i="16"/>
  <c r="BK5" i="16"/>
  <c r="I75" i="1"/>
  <c r="BI5" i="16"/>
  <c r="G95" i="1"/>
  <c r="CA5" i="16" s="1"/>
  <c r="AY5" i="4" l="1"/>
  <c r="BG5" i="16"/>
  <c r="I95" i="1"/>
  <c r="I73" i="1"/>
  <c r="BH5" i="16"/>
  <c r="I72" i="1"/>
  <c r="I74" i="1"/>
  <c r="I76" i="1"/>
  <c r="I79" i="1"/>
  <c r="BM5" i="16"/>
  <c r="G11" i="1"/>
  <c r="E11" i="1"/>
  <c r="D11" i="1"/>
  <c r="C11" i="1"/>
  <c r="I78" i="1" l="1"/>
  <c r="E51" i="4"/>
  <c r="M51" i="4" s="1"/>
  <c r="DM55" i="9"/>
  <c r="E48" i="4"/>
  <c r="M48" i="4" s="1"/>
  <c r="DM52" i="9"/>
  <c r="E32" i="4"/>
  <c r="M32" i="4" s="1"/>
  <c r="DM36" i="9"/>
  <c r="E16" i="4"/>
  <c r="M16" i="4" s="1"/>
  <c r="DM20" i="9"/>
  <c r="E47" i="4"/>
  <c r="M47" i="4" s="1"/>
  <c r="DM51" i="9"/>
  <c r="E31" i="4"/>
  <c r="M31" i="4" s="1"/>
  <c r="DM35" i="9"/>
  <c r="E15" i="4"/>
  <c r="M15" i="4" s="1"/>
  <c r="DM19" i="9"/>
  <c r="E36" i="4"/>
  <c r="M36" i="4" s="1"/>
  <c r="DM40" i="9"/>
  <c r="E17" i="4"/>
  <c r="M17" i="4" s="1"/>
  <c r="DM21" i="9"/>
  <c r="E46" i="4"/>
  <c r="M46" i="4" s="1"/>
  <c r="DM50" i="9"/>
  <c r="E30" i="4"/>
  <c r="M30" i="4" s="1"/>
  <c r="DM34" i="9"/>
  <c r="E14" i="4"/>
  <c r="M14" i="4" s="1"/>
  <c r="DM18" i="9"/>
  <c r="E50" i="4"/>
  <c r="M50" i="4" s="1"/>
  <c r="DM54" i="9"/>
  <c r="E45" i="4"/>
  <c r="M45" i="4" s="1"/>
  <c r="DM49" i="9"/>
  <c r="E29" i="4"/>
  <c r="M29" i="4" s="1"/>
  <c r="DM33" i="9"/>
  <c r="E13" i="4"/>
  <c r="M13" i="4" s="1"/>
  <c r="DM17" i="9"/>
  <c r="E44" i="4"/>
  <c r="M44" i="4" s="1"/>
  <c r="DM48" i="9"/>
  <c r="E28" i="4"/>
  <c r="M28" i="4" s="1"/>
  <c r="DM32" i="9"/>
  <c r="E12" i="4"/>
  <c r="M12" i="4" s="1"/>
  <c r="DM16" i="9"/>
  <c r="E43" i="4"/>
  <c r="M43" i="4" s="1"/>
  <c r="DM47" i="9"/>
  <c r="E27" i="4"/>
  <c r="M27" i="4" s="1"/>
  <c r="DM31" i="9"/>
  <c r="E11" i="4"/>
  <c r="M11" i="4" s="1"/>
  <c r="DM15" i="9"/>
  <c r="E49" i="4"/>
  <c r="M49" i="4" s="1"/>
  <c r="DM53" i="9"/>
  <c r="E42" i="4"/>
  <c r="M42" i="4" s="1"/>
  <c r="DM46" i="9"/>
  <c r="E26" i="4"/>
  <c r="M26" i="4" s="1"/>
  <c r="DM30" i="9"/>
  <c r="E10" i="4"/>
  <c r="M10" i="4" s="1"/>
  <c r="DM14" i="9"/>
  <c r="E41" i="4"/>
  <c r="M41" i="4" s="1"/>
  <c r="DM45" i="9"/>
  <c r="E25" i="4"/>
  <c r="M25" i="4" s="1"/>
  <c r="DM29" i="9"/>
  <c r="E9" i="4"/>
  <c r="M9" i="4" s="1"/>
  <c r="DM13" i="9"/>
  <c r="E35" i="4"/>
  <c r="M35" i="4" s="1"/>
  <c r="DM39" i="9"/>
  <c r="E18" i="4"/>
  <c r="M18" i="4" s="1"/>
  <c r="DM22" i="9"/>
  <c r="E40" i="4"/>
  <c r="M40" i="4" s="1"/>
  <c r="DM44" i="9"/>
  <c r="E24" i="4"/>
  <c r="M24" i="4" s="1"/>
  <c r="DM28" i="9"/>
  <c r="E8" i="4"/>
  <c r="M8" i="4" s="1"/>
  <c r="DM12" i="9"/>
  <c r="E20" i="4"/>
  <c r="M20" i="4" s="1"/>
  <c r="DM24" i="9"/>
  <c r="E34" i="4"/>
  <c r="M34" i="4" s="1"/>
  <c r="DM38" i="9"/>
  <c r="E39" i="4"/>
  <c r="M39" i="4" s="1"/>
  <c r="DM43" i="9"/>
  <c r="E23" i="4"/>
  <c r="M23" i="4" s="1"/>
  <c r="DM27" i="9"/>
  <c r="E7" i="4"/>
  <c r="M7" i="4" s="1"/>
  <c r="DM11" i="9"/>
  <c r="E52" i="4"/>
  <c r="M52" i="4" s="1"/>
  <c r="DM56" i="9"/>
  <c r="E33" i="4"/>
  <c r="M33" i="4" s="1"/>
  <c r="DM37" i="9"/>
  <c r="E54" i="4"/>
  <c r="M54" i="4" s="1"/>
  <c r="DM58" i="9"/>
  <c r="E38" i="4"/>
  <c r="M38" i="4" s="1"/>
  <c r="DM42" i="9"/>
  <c r="E22" i="4"/>
  <c r="M22" i="4" s="1"/>
  <c r="DM26" i="9"/>
  <c r="E19" i="4"/>
  <c r="M19" i="4" s="1"/>
  <c r="DM23" i="9"/>
  <c r="E53" i="4"/>
  <c r="M53" i="4" s="1"/>
  <c r="DM57" i="9"/>
  <c r="E37" i="4"/>
  <c r="M37" i="4" s="1"/>
  <c r="DM41" i="9"/>
  <c r="E21" i="4"/>
  <c r="M21" i="4" s="1"/>
  <c r="DM25" i="9"/>
  <c r="DN43" i="9" l="1"/>
  <c r="DO43" i="9"/>
  <c r="DN56" i="9"/>
  <c r="DO56" i="9"/>
  <c r="DN46" i="9"/>
  <c r="DO46" i="9"/>
  <c r="DN40" i="9"/>
  <c r="DO40" i="9"/>
  <c r="DN41" i="9"/>
  <c r="DO41" i="9"/>
  <c r="DN20" i="9"/>
  <c r="DO20" i="9"/>
  <c r="DN58" i="9"/>
  <c r="DO58" i="9"/>
  <c r="DN57" i="9"/>
  <c r="DO57" i="9"/>
  <c r="DN30" i="9"/>
  <c r="DO30" i="9"/>
  <c r="DN52" i="9"/>
  <c r="DO52" i="9"/>
  <c r="DN51" i="9"/>
  <c r="DO51" i="9"/>
  <c r="DN49" i="9"/>
  <c r="DO49" i="9"/>
  <c r="DN48" i="9"/>
  <c r="DO48" i="9"/>
  <c r="DN55" i="9"/>
  <c r="DO55" i="9"/>
  <c r="DN53" i="9"/>
  <c r="DO53" i="9"/>
  <c r="DN50" i="9"/>
  <c r="DO50" i="9"/>
  <c r="DN47" i="9"/>
  <c r="DO47" i="9"/>
  <c r="DN54" i="9"/>
  <c r="DO54" i="9"/>
  <c r="DN45" i="9"/>
  <c r="DO45" i="9"/>
  <c r="DN44" i="9"/>
  <c r="DO44" i="9"/>
  <c r="DN42" i="9"/>
  <c r="DO42" i="9"/>
  <c r="DN33" i="9"/>
  <c r="DO33" i="9"/>
  <c r="DN34" i="9"/>
  <c r="DO34" i="9"/>
  <c r="DN32" i="9"/>
  <c r="DO32" i="9"/>
  <c r="DN38" i="9"/>
  <c r="DO38" i="9"/>
  <c r="DN39" i="9"/>
  <c r="DO39" i="9"/>
  <c r="DN36" i="9"/>
  <c r="DO36" i="9"/>
  <c r="DN35" i="9"/>
  <c r="DO35" i="9"/>
  <c r="DN31" i="9"/>
  <c r="DO31" i="9"/>
  <c r="DN37" i="9"/>
  <c r="DO37" i="9"/>
  <c r="DN23" i="9"/>
  <c r="DO23" i="9"/>
  <c r="DN28" i="9"/>
  <c r="DO28" i="9"/>
  <c r="DN25" i="9"/>
  <c r="DO25" i="9"/>
  <c r="DN24" i="9"/>
  <c r="DO24" i="9"/>
  <c r="DN27" i="9"/>
  <c r="DO27" i="9"/>
  <c r="DN26" i="9"/>
  <c r="DO26" i="9"/>
  <c r="DN29" i="9"/>
  <c r="DO29" i="9"/>
  <c r="DN22" i="9"/>
  <c r="DO22" i="9"/>
  <c r="DN21" i="9"/>
  <c r="DO21" i="9"/>
  <c r="DN16" i="9"/>
  <c r="DO16" i="9"/>
  <c r="DN19" i="9"/>
  <c r="DO19" i="9"/>
  <c r="DN17" i="9"/>
  <c r="DO17" i="9"/>
  <c r="DN15" i="9"/>
  <c r="DO15" i="9"/>
  <c r="DN14" i="9"/>
  <c r="DO14" i="9"/>
  <c r="DN18" i="9"/>
  <c r="DO18" i="9"/>
  <c r="DN13" i="9"/>
  <c r="DO13" i="9"/>
  <c r="DN12" i="9"/>
  <c r="DO12" i="9"/>
  <c r="DN11" i="9"/>
  <c r="DO11"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G13" authorId="0" shapeId="0" xr:uid="{00000000-0006-0000-0000-000001000000}">
      <text>
        <r>
          <rPr>
            <sz val="10"/>
            <color indexed="81"/>
            <rFont val="HGPｺﾞｼｯｸM"/>
            <family val="3"/>
            <charset val="128"/>
          </rPr>
          <t>【</t>
        </r>
        <r>
          <rPr>
            <sz val="10"/>
            <color indexed="81"/>
            <rFont val="Arial"/>
            <family val="2"/>
          </rPr>
          <t>Registration Code</t>
        </r>
        <r>
          <rPr>
            <sz val="10"/>
            <color indexed="81"/>
            <rFont val="HGPｺﾞｼｯｸM"/>
            <family val="3"/>
            <charset val="128"/>
          </rPr>
          <t>】</t>
        </r>
        <r>
          <rPr>
            <sz val="10"/>
            <color indexed="81"/>
            <rFont val="Arial"/>
            <family val="2"/>
          </rPr>
          <t xml:space="preserve">
</t>
        </r>
        <r>
          <rPr>
            <sz val="10"/>
            <color indexed="81"/>
            <rFont val="HGPｺﾞｼｯｸM"/>
            <family val="3"/>
            <charset val="128"/>
          </rPr>
          <t>＜</t>
        </r>
        <r>
          <rPr>
            <sz val="10"/>
            <color indexed="81"/>
            <rFont val="Arial"/>
            <family val="2"/>
          </rPr>
          <t>For New Registrations</t>
        </r>
        <r>
          <rPr>
            <sz val="10"/>
            <color indexed="81"/>
            <rFont val="HGPｺﾞｼｯｸM"/>
            <family val="3"/>
            <charset val="128"/>
          </rPr>
          <t>＞</t>
        </r>
        <r>
          <rPr>
            <sz val="10"/>
            <color indexed="81"/>
            <rFont val="Arial"/>
            <family val="2"/>
          </rPr>
          <t xml:space="preserve">
</t>
        </r>
        <r>
          <rPr>
            <sz val="10"/>
            <color indexed="81"/>
            <rFont val="HGPｺﾞｼｯｸM"/>
            <family val="3"/>
            <charset val="128"/>
          </rPr>
          <t>　　</t>
        </r>
        <r>
          <rPr>
            <sz val="10"/>
            <color indexed="81"/>
            <rFont val="Arial"/>
            <family val="2"/>
          </rPr>
          <t xml:space="preserve">Only Nagoya University students and staff members are required to enter information.
</t>
        </r>
        <r>
          <rPr>
            <sz val="10"/>
            <color indexed="81"/>
            <rFont val="HGPｺﾞｼｯｸM"/>
            <family val="3"/>
            <charset val="128"/>
          </rPr>
          <t>　　</t>
        </r>
        <r>
          <rPr>
            <sz val="10"/>
            <color indexed="81"/>
            <rFont val="Arial"/>
            <family val="2"/>
          </rPr>
          <t xml:space="preserve">If you are a  Nagoya University student, please input “6” followed by your student number.
</t>
        </r>
        <r>
          <rPr>
            <sz val="10"/>
            <color indexed="81"/>
            <rFont val="HGPｺﾞｼｯｸM"/>
            <family val="3"/>
            <charset val="128"/>
          </rPr>
          <t>　　</t>
        </r>
        <r>
          <rPr>
            <sz val="10"/>
            <color indexed="81"/>
            <rFont val="Arial"/>
            <family val="2"/>
          </rPr>
          <t>Ex :  If your student number is 2116000999, input “62116000999."
If you intend to update information, add a bank account (corporations only), or make an official registration out of a temporary registration, please enter your Registration Code you already have.</t>
        </r>
        <r>
          <rPr>
            <sz val="10"/>
            <color indexed="81"/>
            <rFont val="HGPｺﾞｼｯｸM"/>
            <family val="3"/>
            <charset val="128"/>
          </rPr>
          <t>　</t>
        </r>
      </text>
    </comment>
    <comment ref="G50" authorId="0" shapeId="0" xr:uid="{00000000-0006-0000-0000-00000D000000}">
      <text>
        <r>
          <rPr>
            <sz val="10"/>
            <color indexed="81"/>
            <rFont val="HGSｺﾞｼｯｸM"/>
            <family val="3"/>
            <charset val="128"/>
          </rPr>
          <t>【</t>
        </r>
        <r>
          <rPr>
            <sz val="10"/>
            <color indexed="81"/>
            <rFont val="Arial"/>
            <family val="2"/>
          </rPr>
          <t>Category of Corporations Receiving Public Works Orders</t>
        </r>
        <r>
          <rPr>
            <sz val="10"/>
            <color indexed="81"/>
            <rFont val="HGSｺﾞｼｯｸM"/>
            <family val="3"/>
            <charset val="128"/>
          </rPr>
          <t>】
　　</t>
        </r>
        <r>
          <rPr>
            <sz val="10"/>
            <color indexed="81"/>
            <rFont val="Arial"/>
            <family val="2"/>
          </rPr>
          <t xml:space="preserve">Only a corporation or sole proprietor are required to enter information.
</t>
        </r>
        <r>
          <rPr>
            <sz val="10"/>
            <color indexed="81"/>
            <rFont val="HGSｺﾞｼｯｸM"/>
            <family val="3"/>
            <charset val="128"/>
          </rPr>
          <t>　　</t>
        </r>
        <r>
          <rPr>
            <sz val="10"/>
            <color indexed="81"/>
            <rFont val="Arial"/>
            <family val="2"/>
          </rPr>
          <t xml:space="preserve">1: Manufacturing and other related industries (small sized companies)
</t>
        </r>
        <r>
          <rPr>
            <sz val="10"/>
            <color indexed="81"/>
            <rFont val="HGSｺﾞｼｯｸM"/>
            <family val="3"/>
            <charset val="128"/>
          </rPr>
          <t>　　</t>
        </r>
        <r>
          <rPr>
            <sz val="10"/>
            <color indexed="81"/>
            <rFont val="Arial"/>
            <family val="2"/>
          </rPr>
          <t xml:space="preserve">2: Manufacturing and other related industries (small and medium sized companies)
</t>
        </r>
        <r>
          <rPr>
            <sz val="10"/>
            <color indexed="81"/>
            <rFont val="HGSｺﾞｼｯｸM"/>
            <family val="3"/>
            <charset val="128"/>
          </rPr>
          <t>　　</t>
        </r>
        <r>
          <rPr>
            <sz val="10"/>
            <color indexed="81"/>
            <rFont val="Arial"/>
            <family val="2"/>
          </rPr>
          <t xml:space="preserve">3: Manufacturing and other related industries (other sized companies)
</t>
        </r>
        <r>
          <rPr>
            <sz val="10"/>
            <color indexed="81"/>
            <rFont val="HGSｺﾞｼｯｸM"/>
            <family val="3"/>
            <charset val="128"/>
          </rPr>
          <t>　　</t>
        </r>
        <r>
          <rPr>
            <sz val="10"/>
            <color indexed="81"/>
            <rFont val="Arial"/>
            <family val="2"/>
          </rPr>
          <t xml:space="preserve">4: Wholesale industries (small sized companies)
</t>
        </r>
        <r>
          <rPr>
            <sz val="10"/>
            <color indexed="81"/>
            <rFont val="HGSｺﾞｼｯｸM"/>
            <family val="3"/>
            <charset val="128"/>
          </rPr>
          <t>　　</t>
        </r>
        <r>
          <rPr>
            <sz val="10"/>
            <color indexed="81"/>
            <rFont val="Arial"/>
            <family val="2"/>
          </rPr>
          <t xml:space="preserve">5: Wholesale industries (small and medium sized companies)
</t>
        </r>
        <r>
          <rPr>
            <sz val="10"/>
            <color indexed="81"/>
            <rFont val="HGSｺﾞｼｯｸM"/>
            <family val="3"/>
            <charset val="128"/>
          </rPr>
          <t>　　</t>
        </r>
        <r>
          <rPr>
            <sz val="10"/>
            <color indexed="81"/>
            <rFont val="Arial"/>
            <family val="2"/>
          </rPr>
          <t xml:space="preserve">6: Wholesale industries (other sized companies)
</t>
        </r>
        <r>
          <rPr>
            <sz val="10"/>
            <color indexed="81"/>
            <rFont val="HGSｺﾞｼｯｸM"/>
            <family val="3"/>
            <charset val="128"/>
          </rPr>
          <t>　　</t>
        </r>
        <r>
          <rPr>
            <sz val="10"/>
            <color indexed="81"/>
            <rFont val="Arial"/>
            <family val="2"/>
          </rPr>
          <t xml:space="preserve">7: Retail industries (small sized companies)
</t>
        </r>
        <r>
          <rPr>
            <sz val="10"/>
            <color indexed="81"/>
            <rFont val="HGSｺﾞｼｯｸM"/>
            <family val="3"/>
            <charset val="128"/>
          </rPr>
          <t>　　</t>
        </r>
        <r>
          <rPr>
            <sz val="10"/>
            <color indexed="81"/>
            <rFont val="Arial"/>
            <family val="2"/>
          </rPr>
          <t xml:space="preserve">8: Retail industries (small and medium sized companies)
</t>
        </r>
        <r>
          <rPr>
            <sz val="10"/>
            <color indexed="81"/>
            <rFont val="HGSｺﾞｼｯｸM"/>
            <family val="3"/>
            <charset val="128"/>
          </rPr>
          <t>　　</t>
        </r>
        <r>
          <rPr>
            <sz val="10"/>
            <color indexed="81"/>
            <rFont val="Arial"/>
            <family val="2"/>
          </rPr>
          <t xml:space="preserve">9: Retail industries (other sized companies)
</t>
        </r>
        <r>
          <rPr>
            <sz val="10"/>
            <color indexed="81"/>
            <rFont val="HGSｺﾞｼｯｸM"/>
            <family val="3"/>
            <charset val="128"/>
          </rPr>
          <t>　</t>
        </r>
        <r>
          <rPr>
            <sz val="10"/>
            <color indexed="81"/>
            <rFont val="Arial"/>
            <family val="2"/>
          </rPr>
          <t xml:space="preserve"> 10: Service industries (small sized companies)
</t>
        </r>
        <r>
          <rPr>
            <sz val="10"/>
            <color indexed="81"/>
            <rFont val="HGSｺﾞｼｯｸM"/>
            <family val="3"/>
            <charset val="128"/>
          </rPr>
          <t>　</t>
        </r>
        <r>
          <rPr>
            <sz val="10"/>
            <color indexed="81"/>
            <rFont val="Arial"/>
            <family val="2"/>
          </rPr>
          <t xml:space="preserve"> 11: Service industries (small and medium sized companies)
</t>
        </r>
        <r>
          <rPr>
            <sz val="10"/>
            <color indexed="81"/>
            <rFont val="HGSｺﾞｼｯｸM"/>
            <family val="3"/>
            <charset val="128"/>
          </rPr>
          <t>　</t>
        </r>
        <r>
          <rPr>
            <sz val="10"/>
            <color indexed="81"/>
            <rFont val="Arial"/>
            <family val="2"/>
          </rPr>
          <t xml:space="preserve"> 12: Service industries (other sized companies)
</t>
        </r>
        <r>
          <rPr>
            <sz val="10"/>
            <color indexed="81"/>
            <rFont val="HGSｺﾞｼｯｸM"/>
            <family val="3"/>
            <charset val="128"/>
          </rPr>
          <t>　</t>
        </r>
        <r>
          <rPr>
            <sz val="10"/>
            <color indexed="81"/>
            <rFont val="Arial"/>
            <family val="2"/>
          </rPr>
          <t xml:space="preserve">(Blank): Individuals
</t>
        </r>
        <r>
          <rPr>
            <sz val="10"/>
            <color indexed="81"/>
            <rFont val="HGSｺﾞｼｯｸM"/>
            <family val="3"/>
            <charset val="128"/>
          </rPr>
          <t>　　</t>
        </r>
        <r>
          <rPr>
            <sz val="10"/>
            <color indexed="81"/>
            <rFont val="Arial"/>
            <family val="2"/>
          </rPr>
          <t>Please refer to the attached sheet for details.</t>
        </r>
        <r>
          <rPr>
            <sz val="10"/>
            <color indexed="81"/>
            <rFont val="HGSｺﾞｼｯｸM"/>
            <family val="3"/>
            <charset val="128"/>
          </rPr>
          <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G13" authorId="0" shapeId="0" xr:uid="{8A457002-22F7-4A9F-B1DB-1E3F8861D4F7}">
      <text>
        <r>
          <rPr>
            <sz val="10"/>
            <color indexed="81"/>
            <rFont val="HGPｺﾞｼｯｸM"/>
            <family val="3"/>
            <charset val="128"/>
          </rPr>
          <t>【</t>
        </r>
        <r>
          <rPr>
            <sz val="10"/>
            <color indexed="81"/>
            <rFont val="Arial"/>
            <family val="2"/>
          </rPr>
          <t>Registration Code</t>
        </r>
        <r>
          <rPr>
            <sz val="10"/>
            <color indexed="81"/>
            <rFont val="HGPｺﾞｼｯｸM"/>
            <family val="3"/>
            <charset val="128"/>
          </rPr>
          <t>】</t>
        </r>
        <r>
          <rPr>
            <sz val="10"/>
            <color indexed="81"/>
            <rFont val="Arial"/>
            <family val="2"/>
          </rPr>
          <t xml:space="preserve">
</t>
        </r>
        <r>
          <rPr>
            <sz val="10"/>
            <color indexed="81"/>
            <rFont val="HGPｺﾞｼｯｸM"/>
            <family val="3"/>
            <charset val="128"/>
          </rPr>
          <t>＜</t>
        </r>
        <r>
          <rPr>
            <sz val="10"/>
            <color indexed="81"/>
            <rFont val="Arial"/>
            <family val="2"/>
          </rPr>
          <t>For New Registrations</t>
        </r>
        <r>
          <rPr>
            <sz val="10"/>
            <color indexed="81"/>
            <rFont val="HGPｺﾞｼｯｸM"/>
            <family val="3"/>
            <charset val="128"/>
          </rPr>
          <t>＞</t>
        </r>
        <r>
          <rPr>
            <sz val="10"/>
            <color indexed="81"/>
            <rFont val="Arial"/>
            <family val="2"/>
          </rPr>
          <t xml:space="preserve">
</t>
        </r>
        <r>
          <rPr>
            <sz val="10"/>
            <color indexed="81"/>
            <rFont val="HGPｺﾞｼｯｸM"/>
            <family val="3"/>
            <charset val="128"/>
          </rPr>
          <t>　　</t>
        </r>
        <r>
          <rPr>
            <sz val="10"/>
            <color indexed="81"/>
            <rFont val="Arial"/>
            <family val="2"/>
          </rPr>
          <t xml:space="preserve">Only Nagoya University students and staff members are required to enter information.
</t>
        </r>
        <r>
          <rPr>
            <sz val="10"/>
            <color indexed="81"/>
            <rFont val="HGPｺﾞｼｯｸM"/>
            <family val="3"/>
            <charset val="128"/>
          </rPr>
          <t>　　</t>
        </r>
        <r>
          <rPr>
            <sz val="10"/>
            <color indexed="81"/>
            <rFont val="Arial"/>
            <family val="2"/>
          </rPr>
          <t xml:space="preserve">If you are a  Nagoya University student, please input “6” followed by your student number.
</t>
        </r>
        <r>
          <rPr>
            <sz val="10"/>
            <color indexed="81"/>
            <rFont val="HGPｺﾞｼｯｸM"/>
            <family val="3"/>
            <charset val="128"/>
          </rPr>
          <t>　　</t>
        </r>
        <r>
          <rPr>
            <sz val="10"/>
            <color indexed="81"/>
            <rFont val="Arial"/>
            <family val="2"/>
          </rPr>
          <t>Ex :  If your student number is 2116000999, input “62116000999."
If you intend to update information, add a bank account (corporations only), or make an official registration out of a temporary registration, please enter your Registration Code you already have.</t>
        </r>
        <r>
          <rPr>
            <sz val="10"/>
            <color indexed="81"/>
            <rFont val="HGPｺﾞｼｯｸM"/>
            <family val="3"/>
            <charset val="128"/>
          </rPr>
          <t>　</t>
        </r>
      </text>
    </comment>
    <comment ref="G50" authorId="0" shapeId="0" xr:uid="{3B6E57D1-E456-4D3A-B989-C5B1CA6F457F}">
      <text>
        <r>
          <rPr>
            <sz val="10"/>
            <color indexed="81"/>
            <rFont val="HGSｺﾞｼｯｸM"/>
            <family val="3"/>
            <charset val="128"/>
          </rPr>
          <t>【</t>
        </r>
        <r>
          <rPr>
            <sz val="10"/>
            <color indexed="81"/>
            <rFont val="Arial"/>
            <family val="2"/>
          </rPr>
          <t>Category of Corporations Receiving Public Works Orders</t>
        </r>
        <r>
          <rPr>
            <sz val="10"/>
            <color indexed="81"/>
            <rFont val="HGSｺﾞｼｯｸM"/>
            <family val="3"/>
            <charset val="128"/>
          </rPr>
          <t>】
　　</t>
        </r>
        <r>
          <rPr>
            <sz val="10"/>
            <color indexed="81"/>
            <rFont val="Arial"/>
            <family val="2"/>
          </rPr>
          <t xml:space="preserve">Only a corporation or sole proprietor are required to enter information.
</t>
        </r>
        <r>
          <rPr>
            <sz val="10"/>
            <color indexed="81"/>
            <rFont val="HGSｺﾞｼｯｸM"/>
            <family val="3"/>
            <charset val="128"/>
          </rPr>
          <t>　　</t>
        </r>
        <r>
          <rPr>
            <sz val="10"/>
            <color indexed="81"/>
            <rFont val="Arial"/>
            <family val="2"/>
          </rPr>
          <t xml:space="preserve">1: Manufacturing and other related industries (small sized companies)
</t>
        </r>
        <r>
          <rPr>
            <sz val="10"/>
            <color indexed="81"/>
            <rFont val="HGSｺﾞｼｯｸM"/>
            <family val="3"/>
            <charset val="128"/>
          </rPr>
          <t>　　</t>
        </r>
        <r>
          <rPr>
            <sz val="10"/>
            <color indexed="81"/>
            <rFont val="Arial"/>
            <family val="2"/>
          </rPr>
          <t xml:space="preserve">2: Manufacturing and other related industries (small and medium sized companies)
</t>
        </r>
        <r>
          <rPr>
            <sz val="10"/>
            <color indexed="81"/>
            <rFont val="HGSｺﾞｼｯｸM"/>
            <family val="3"/>
            <charset val="128"/>
          </rPr>
          <t>　　</t>
        </r>
        <r>
          <rPr>
            <sz val="10"/>
            <color indexed="81"/>
            <rFont val="Arial"/>
            <family val="2"/>
          </rPr>
          <t xml:space="preserve">3: Manufacturing and other related industries (other sized companies)
</t>
        </r>
        <r>
          <rPr>
            <sz val="10"/>
            <color indexed="81"/>
            <rFont val="HGSｺﾞｼｯｸM"/>
            <family val="3"/>
            <charset val="128"/>
          </rPr>
          <t>　　</t>
        </r>
        <r>
          <rPr>
            <sz val="10"/>
            <color indexed="81"/>
            <rFont val="Arial"/>
            <family val="2"/>
          </rPr>
          <t xml:space="preserve">4: Wholesale industries (small sized companies)
</t>
        </r>
        <r>
          <rPr>
            <sz val="10"/>
            <color indexed="81"/>
            <rFont val="HGSｺﾞｼｯｸM"/>
            <family val="3"/>
            <charset val="128"/>
          </rPr>
          <t>　　</t>
        </r>
        <r>
          <rPr>
            <sz val="10"/>
            <color indexed="81"/>
            <rFont val="Arial"/>
            <family val="2"/>
          </rPr>
          <t xml:space="preserve">5: Wholesale industries (small and medium sized companies)
</t>
        </r>
        <r>
          <rPr>
            <sz val="10"/>
            <color indexed="81"/>
            <rFont val="HGSｺﾞｼｯｸM"/>
            <family val="3"/>
            <charset val="128"/>
          </rPr>
          <t>　　</t>
        </r>
        <r>
          <rPr>
            <sz val="10"/>
            <color indexed="81"/>
            <rFont val="Arial"/>
            <family val="2"/>
          </rPr>
          <t xml:space="preserve">6: Wholesale industries (other sized companies)
</t>
        </r>
        <r>
          <rPr>
            <sz val="10"/>
            <color indexed="81"/>
            <rFont val="HGSｺﾞｼｯｸM"/>
            <family val="3"/>
            <charset val="128"/>
          </rPr>
          <t>　　</t>
        </r>
        <r>
          <rPr>
            <sz val="10"/>
            <color indexed="81"/>
            <rFont val="Arial"/>
            <family val="2"/>
          </rPr>
          <t xml:space="preserve">7: Retail industries (small sized companies)
</t>
        </r>
        <r>
          <rPr>
            <sz val="10"/>
            <color indexed="81"/>
            <rFont val="HGSｺﾞｼｯｸM"/>
            <family val="3"/>
            <charset val="128"/>
          </rPr>
          <t>　　</t>
        </r>
        <r>
          <rPr>
            <sz val="10"/>
            <color indexed="81"/>
            <rFont val="Arial"/>
            <family val="2"/>
          </rPr>
          <t xml:space="preserve">8: Retail industries (small and medium sized companies)
</t>
        </r>
        <r>
          <rPr>
            <sz val="10"/>
            <color indexed="81"/>
            <rFont val="HGSｺﾞｼｯｸM"/>
            <family val="3"/>
            <charset val="128"/>
          </rPr>
          <t>　　</t>
        </r>
        <r>
          <rPr>
            <sz val="10"/>
            <color indexed="81"/>
            <rFont val="Arial"/>
            <family val="2"/>
          </rPr>
          <t xml:space="preserve">9: Retail industries (other sized companies)
</t>
        </r>
        <r>
          <rPr>
            <sz val="10"/>
            <color indexed="81"/>
            <rFont val="HGSｺﾞｼｯｸM"/>
            <family val="3"/>
            <charset val="128"/>
          </rPr>
          <t>　</t>
        </r>
        <r>
          <rPr>
            <sz val="10"/>
            <color indexed="81"/>
            <rFont val="Arial"/>
            <family val="2"/>
          </rPr>
          <t xml:space="preserve"> 10: Service industries (small sized companies)
</t>
        </r>
        <r>
          <rPr>
            <sz val="10"/>
            <color indexed="81"/>
            <rFont val="HGSｺﾞｼｯｸM"/>
            <family val="3"/>
            <charset val="128"/>
          </rPr>
          <t>　</t>
        </r>
        <r>
          <rPr>
            <sz val="10"/>
            <color indexed="81"/>
            <rFont val="Arial"/>
            <family val="2"/>
          </rPr>
          <t xml:space="preserve"> 11: Service industries (small and medium sized companies)
</t>
        </r>
        <r>
          <rPr>
            <sz val="10"/>
            <color indexed="81"/>
            <rFont val="HGSｺﾞｼｯｸM"/>
            <family val="3"/>
            <charset val="128"/>
          </rPr>
          <t>　</t>
        </r>
        <r>
          <rPr>
            <sz val="10"/>
            <color indexed="81"/>
            <rFont val="Arial"/>
            <family val="2"/>
          </rPr>
          <t xml:space="preserve"> 12: Service industries (other sized companies)
</t>
        </r>
        <r>
          <rPr>
            <sz val="10"/>
            <color indexed="81"/>
            <rFont val="HGSｺﾞｼｯｸM"/>
            <family val="3"/>
            <charset val="128"/>
          </rPr>
          <t>　</t>
        </r>
        <r>
          <rPr>
            <sz val="10"/>
            <color indexed="81"/>
            <rFont val="Arial"/>
            <family val="2"/>
          </rPr>
          <t xml:space="preserve">(Blank): Individuals
</t>
        </r>
        <r>
          <rPr>
            <sz val="10"/>
            <color indexed="81"/>
            <rFont val="HGSｺﾞｼｯｸM"/>
            <family val="3"/>
            <charset val="128"/>
          </rPr>
          <t>　　</t>
        </r>
        <r>
          <rPr>
            <sz val="10"/>
            <color indexed="81"/>
            <rFont val="Arial"/>
            <family val="2"/>
          </rPr>
          <t>Please refer to the attached sheet for details.</t>
        </r>
        <r>
          <rPr>
            <sz val="10"/>
            <color indexed="81"/>
            <rFont val="HGSｺﾞｼｯｸM"/>
            <family val="3"/>
            <charset val="128"/>
          </rPr>
          <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JADB022091</author>
  </authors>
  <commentList>
    <comment ref="D6" authorId="0" shapeId="0" xr:uid="{DB58A0BF-A2CB-4F07-9213-7DC42E6BF5BE}">
      <text>
        <r>
          <rPr>
            <sz val="10"/>
            <color indexed="81"/>
            <rFont val="HGSｺﾞｼｯｸM"/>
            <family val="3"/>
            <charset val="128"/>
          </rPr>
          <t>入力区分を選択し、必要項目を入力してください。</t>
        </r>
      </text>
    </comment>
  </commentList>
</comments>
</file>

<file path=xl/sharedStrings.xml><?xml version="1.0" encoding="utf-8"?>
<sst xmlns="http://schemas.openxmlformats.org/spreadsheetml/2006/main" count="5282" uniqueCount="612">
  <si>
    <t>1</t>
  </si>
  <si>
    <t>10</t>
    <phoneticPr fontId="4"/>
  </si>
  <si>
    <t>2</t>
  </si>
  <si>
    <t>有効期間終了</t>
  </si>
  <si>
    <t>日付</t>
  </si>
  <si>
    <t/>
  </si>
  <si>
    <t>3</t>
  </si>
  <si>
    <t>1</t>
    <phoneticPr fontId="4"/>
  </si>
  <si>
    <t>相手先略称</t>
  </si>
  <si>
    <t>4</t>
  </si>
  <si>
    <t>5</t>
  </si>
  <si>
    <t>30</t>
  </si>
  <si>
    <t>相手先名称（氏名）</t>
    <rPh sb="0" eb="3">
      <t>アイテサキ</t>
    </rPh>
    <rPh sb="6" eb="8">
      <t>シメイ</t>
    </rPh>
    <phoneticPr fontId="1"/>
  </si>
  <si>
    <t>全角</t>
    <rPh sb="0" eb="2">
      <t>ゼンカク</t>
    </rPh>
    <phoneticPr fontId="7"/>
  </si>
  <si>
    <t>10</t>
  </si>
  <si>
    <t>6</t>
  </si>
  <si>
    <t>7</t>
  </si>
  <si>
    <t>20</t>
  </si>
  <si>
    <t>代表者名</t>
  </si>
  <si>
    <t>全角</t>
    <rPh sb="0" eb="1">
      <t>ゼン</t>
    </rPh>
    <phoneticPr fontId="2"/>
  </si>
  <si>
    <t>半角</t>
    <rPh sb="0" eb="2">
      <t>ハンカク</t>
    </rPh>
    <phoneticPr fontId="2"/>
  </si>
  <si>
    <t>索引</t>
  </si>
  <si>
    <t>半角</t>
  </si>
  <si>
    <t>8</t>
  </si>
  <si>
    <t>9</t>
  </si>
  <si>
    <t>パスワード</t>
  </si>
  <si>
    <t>11</t>
  </si>
  <si>
    <t>誓約区分</t>
  </si>
  <si>
    <t>取引に関する誓約書の提出の有無です</t>
    <rPh sb="0" eb="2">
      <t>トリヒキ</t>
    </rPh>
    <rPh sb="3" eb="4">
      <t>カン</t>
    </rPh>
    <rPh sb="6" eb="9">
      <t>セイヤクショ</t>
    </rPh>
    <rPh sb="10" eb="12">
      <t>テイシュツ</t>
    </rPh>
    <rPh sb="13" eb="15">
      <t>ウム</t>
    </rPh>
    <phoneticPr fontId="1"/>
  </si>
  <si>
    <t>組織コード</t>
    <rPh sb="0" eb="2">
      <t>ソシキ</t>
    </rPh>
    <phoneticPr fontId="2"/>
  </si>
  <si>
    <t>請求先コード</t>
  </si>
  <si>
    <t>得意先ランク</t>
  </si>
  <si>
    <t>デフォルト　1 　（契約先）</t>
    <rPh sb="10" eb="13">
      <t>ケイヤクサキ</t>
    </rPh>
    <phoneticPr fontId="1"/>
  </si>
  <si>
    <t>デフォルト　1 　（支払先）</t>
    <rPh sb="10" eb="12">
      <t>シハライ</t>
    </rPh>
    <rPh sb="12" eb="13">
      <t>サキ</t>
    </rPh>
    <phoneticPr fontId="1"/>
  </si>
  <si>
    <t>12</t>
    <phoneticPr fontId="4"/>
  </si>
  <si>
    <t>支払通知書区分</t>
    <rPh sb="4" eb="5">
      <t>ショ</t>
    </rPh>
    <rPh sb="5" eb="7">
      <t>クブン</t>
    </rPh>
    <phoneticPr fontId="2"/>
  </si>
  <si>
    <t>デフォルト　3:メール</t>
  </si>
  <si>
    <t>支払先コード</t>
  </si>
  <si>
    <t>1:総合振込　2:現金（公共料金）　3:現金（受領代理）　4:外国送金　5:口座振替(公共料金）　9:戻入</t>
    <rPh sb="2" eb="4">
      <t>ソウゴウ</t>
    </rPh>
    <rPh sb="4" eb="6">
      <t>フリコミ</t>
    </rPh>
    <rPh sb="9" eb="11">
      <t>ゲンキン</t>
    </rPh>
    <rPh sb="12" eb="14">
      <t>コウキョウ</t>
    </rPh>
    <rPh sb="14" eb="16">
      <t>リョウキン</t>
    </rPh>
    <rPh sb="20" eb="22">
      <t>ゲンキン</t>
    </rPh>
    <rPh sb="23" eb="25">
      <t>ジュリョウ</t>
    </rPh>
    <rPh sb="25" eb="27">
      <t>ダイリ</t>
    </rPh>
    <rPh sb="31" eb="33">
      <t>ガイコク</t>
    </rPh>
    <rPh sb="33" eb="35">
      <t>ソウキン</t>
    </rPh>
    <rPh sb="38" eb="40">
      <t>コウザ</t>
    </rPh>
    <rPh sb="40" eb="42">
      <t>フリカエ</t>
    </rPh>
    <rPh sb="43" eb="45">
      <t>コウキョウ</t>
    </rPh>
    <rPh sb="45" eb="47">
      <t>リョウキン</t>
    </rPh>
    <rPh sb="51" eb="53">
      <t>レイニュウ</t>
    </rPh>
    <phoneticPr fontId="1"/>
  </si>
  <si>
    <t>デフォルト　1:課税税込切捨て</t>
    <rPh sb="8" eb="10">
      <t>カゼイ</t>
    </rPh>
    <rPh sb="10" eb="12">
      <t>ゼイコミ</t>
    </rPh>
    <rPh sb="12" eb="14">
      <t>キリス</t>
    </rPh>
    <phoneticPr fontId="1"/>
  </si>
  <si>
    <t>13</t>
    <phoneticPr fontId="4"/>
  </si>
  <si>
    <t>14</t>
    <phoneticPr fontId="4"/>
  </si>
  <si>
    <t>コメント</t>
  </si>
  <si>
    <t>支給区分</t>
    <rPh sb="0" eb="2">
      <t>シキュウ</t>
    </rPh>
    <rPh sb="2" eb="4">
      <t>クブン</t>
    </rPh>
    <phoneticPr fontId="9"/>
  </si>
  <si>
    <t>半角</t>
    <rPh sb="0" eb="2">
      <t>ハンカク</t>
    </rPh>
    <phoneticPr fontId="7"/>
  </si>
  <si>
    <t>1:役員・指定職（グリーン利用無）　2:：役員・指定職（グリーン利用）　3:職員　4:職員（学割適用）　5:学生　6:学生（学割適用無）</t>
    <rPh sb="2" eb="4">
      <t>ヤクイン</t>
    </rPh>
    <rPh sb="5" eb="8">
      <t>シテイショク</t>
    </rPh>
    <rPh sb="13" eb="15">
      <t>リヨウ</t>
    </rPh>
    <rPh sb="15" eb="16">
      <t>ナシ</t>
    </rPh>
    <rPh sb="21" eb="23">
      <t>ヤクイン</t>
    </rPh>
    <rPh sb="24" eb="27">
      <t>シテイショク</t>
    </rPh>
    <rPh sb="32" eb="34">
      <t>リヨウ</t>
    </rPh>
    <rPh sb="38" eb="40">
      <t>ショクイン</t>
    </rPh>
    <rPh sb="43" eb="45">
      <t>ショクイン</t>
    </rPh>
    <rPh sb="46" eb="48">
      <t>ガクワリ</t>
    </rPh>
    <rPh sb="48" eb="50">
      <t>テキヨウ</t>
    </rPh>
    <rPh sb="54" eb="56">
      <t>ガクセイ</t>
    </rPh>
    <rPh sb="59" eb="61">
      <t>ガクセイ</t>
    </rPh>
    <rPh sb="62" eb="64">
      <t>ガクワリ</t>
    </rPh>
    <rPh sb="64" eb="66">
      <t>テキヨウ</t>
    </rPh>
    <rPh sb="66" eb="67">
      <t>ナシ</t>
    </rPh>
    <phoneticPr fontId="1"/>
  </si>
  <si>
    <t>15</t>
    <phoneticPr fontId="4"/>
  </si>
  <si>
    <t>病院物流区分</t>
    <rPh sb="0" eb="2">
      <t>ビョウイン</t>
    </rPh>
    <rPh sb="2" eb="4">
      <t>ブツリュウ</t>
    </rPh>
    <rPh sb="4" eb="6">
      <t>クブン</t>
    </rPh>
    <phoneticPr fontId="2"/>
  </si>
  <si>
    <t>納品金額小数点あり</t>
    <rPh sb="0" eb="2">
      <t>ノウヒン</t>
    </rPh>
    <rPh sb="2" eb="4">
      <t>キンガク</t>
    </rPh>
    <rPh sb="4" eb="7">
      <t>ショウスウテン</t>
    </rPh>
    <phoneticPr fontId="2"/>
  </si>
  <si>
    <t>メールアドレス（連絡先）</t>
    <rPh sb="8" eb="11">
      <t>レンラクサキ</t>
    </rPh>
    <phoneticPr fontId="1"/>
  </si>
  <si>
    <t>担当者コード1</t>
    <rPh sb="0" eb="3">
      <t>タントウシャ</t>
    </rPh>
    <phoneticPr fontId="2"/>
  </si>
  <si>
    <t>担当者コード2</t>
    <rPh sb="0" eb="3">
      <t>タントウシャ</t>
    </rPh>
    <phoneticPr fontId="2"/>
  </si>
  <si>
    <t>予備1</t>
    <rPh sb="0" eb="2">
      <t>ヨビ</t>
    </rPh>
    <phoneticPr fontId="2"/>
  </si>
  <si>
    <t>予備2</t>
    <rPh sb="0" eb="2">
      <t>ヨビ</t>
    </rPh>
    <phoneticPr fontId="2"/>
  </si>
  <si>
    <t>予備3</t>
    <rPh sb="0" eb="2">
      <t>ヨビ</t>
    </rPh>
    <phoneticPr fontId="1"/>
  </si>
  <si>
    <t>予備4</t>
    <rPh sb="0" eb="2">
      <t>ヨビ</t>
    </rPh>
    <phoneticPr fontId="1"/>
  </si>
  <si>
    <t>相手先コード</t>
  </si>
  <si>
    <t>枝番</t>
  </si>
  <si>
    <t>数値</t>
    <rPh sb="0" eb="2">
      <t>スウチ</t>
    </rPh>
    <phoneticPr fontId="2"/>
  </si>
  <si>
    <t>入出金区分</t>
  </si>
  <si>
    <t>2:出金</t>
    <rPh sb="2" eb="4">
      <t>シュッキン</t>
    </rPh>
    <phoneticPr fontId="4"/>
  </si>
  <si>
    <t>初期支払口座</t>
    <rPh sb="0" eb="6">
      <t>ショキシハライコウザ</t>
    </rPh>
    <phoneticPr fontId="2"/>
  </si>
  <si>
    <t>有効期間開始</t>
  </si>
  <si>
    <t>支払先情報の「有効期間開始」と同じとする</t>
    <rPh sb="0" eb="2">
      <t>シハライ</t>
    </rPh>
    <rPh sb="2" eb="3">
      <t>サキ</t>
    </rPh>
    <rPh sb="3" eb="5">
      <t>ジョウホウ</t>
    </rPh>
    <rPh sb="7" eb="9">
      <t>ユウコウ</t>
    </rPh>
    <rPh sb="9" eb="11">
      <t>キカン</t>
    </rPh>
    <rPh sb="11" eb="13">
      <t>カイシ</t>
    </rPh>
    <rPh sb="15" eb="16">
      <t>オナ</t>
    </rPh>
    <phoneticPr fontId="4"/>
  </si>
  <si>
    <t>16</t>
    <phoneticPr fontId="4"/>
  </si>
  <si>
    <t>15</t>
  </si>
  <si>
    <t>17</t>
    <phoneticPr fontId="4"/>
  </si>
  <si>
    <t>18</t>
    <phoneticPr fontId="4"/>
  </si>
  <si>
    <t>19</t>
    <phoneticPr fontId="4"/>
  </si>
  <si>
    <t>20</t>
    <phoneticPr fontId="4"/>
  </si>
  <si>
    <t>21</t>
    <phoneticPr fontId="4"/>
  </si>
  <si>
    <t>大学口座コード</t>
    <phoneticPr fontId="2"/>
  </si>
  <si>
    <t>入金/支払条件コード</t>
    <rPh sb="0" eb="2">
      <t>ニュウキン</t>
    </rPh>
    <phoneticPr fontId="9"/>
  </si>
  <si>
    <t>手数料負担</t>
    <phoneticPr fontId="4"/>
  </si>
  <si>
    <t>0</t>
  </si>
  <si>
    <t>端数処理</t>
  </si>
  <si>
    <t>振込方法</t>
  </si>
  <si>
    <t>処理区分</t>
    <rPh sb="0" eb="2">
      <t>ショリ</t>
    </rPh>
    <rPh sb="2" eb="4">
      <t>クブン</t>
    </rPh>
    <phoneticPr fontId="1"/>
  </si>
  <si>
    <t>支給区分</t>
    <rPh sb="0" eb="2">
      <t>シキュウ</t>
    </rPh>
    <rPh sb="2" eb="4">
      <t>クブン</t>
    </rPh>
    <phoneticPr fontId="6"/>
  </si>
  <si>
    <t>職員番号コード1</t>
    <rPh sb="0" eb="2">
      <t>ショクイン</t>
    </rPh>
    <rPh sb="2" eb="4">
      <t>バンゴウ</t>
    </rPh>
    <phoneticPr fontId="6"/>
  </si>
  <si>
    <t>職員番号コード2　</t>
    <rPh sb="0" eb="2">
      <t>ショクイン</t>
    </rPh>
    <rPh sb="2" eb="4">
      <t>バンゴウ</t>
    </rPh>
    <phoneticPr fontId="6"/>
  </si>
  <si>
    <t>メモ欄</t>
    <rPh sb="2" eb="3">
      <t>ラン</t>
    </rPh>
    <phoneticPr fontId="6"/>
  </si>
  <si>
    <t>列1</t>
  </si>
  <si>
    <t>12</t>
  </si>
  <si>
    <t>13</t>
  </si>
  <si>
    <t>14</t>
  </si>
  <si>
    <t>16</t>
  </si>
  <si>
    <t>17</t>
  </si>
  <si>
    <t>18</t>
  </si>
  <si>
    <t>19</t>
  </si>
  <si>
    <t>21</t>
  </si>
  <si>
    <t>22</t>
  </si>
  <si>
    <t>名古屋大学から支払いを受ける代金については、下記の金融機関口座に振り込みを依頼します。</t>
    <phoneticPr fontId="4"/>
  </si>
  <si>
    <t>※ 仮登録をしている場合は仮登録時のコードをお知らせください。（→ №１ 登録コードへ入力）</t>
    <phoneticPr fontId="4"/>
  </si>
  <si>
    <t>※ 後から本登録を必ず行ってください。</t>
    <phoneticPr fontId="4"/>
  </si>
  <si>
    <t>×</t>
    <phoneticPr fontId="4"/>
  </si>
  <si>
    <t>※ №1 登録コード、№2 有効期間開始、№5 正式名称は入力必須です。</t>
    <phoneticPr fontId="4"/>
  </si>
  <si>
    <t>下記情報にて債主登録を依頼します。</t>
    <phoneticPr fontId="4"/>
  </si>
  <si>
    <t>※ №5 正式名称は英語表記で入力してください。</t>
    <rPh sb="5" eb="7">
      <t>セイシキ</t>
    </rPh>
    <rPh sb="7" eb="9">
      <t>メイショウ</t>
    </rPh>
    <rPh sb="10" eb="12">
      <t>エイゴ</t>
    </rPh>
    <rPh sb="12" eb="14">
      <t>ヒョウキ</t>
    </rPh>
    <rPh sb="15" eb="17">
      <t>ニュウリョク</t>
    </rPh>
    <phoneticPr fontId="4"/>
  </si>
  <si>
    <t>Direct Deposit Request Form</t>
    <phoneticPr fontId="4"/>
  </si>
  <si>
    <t>I hereby request that payments from Nagoya University be deposited directly to my bank account as follows.</t>
    <phoneticPr fontId="4"/>
  </si>
  <si>
    <t>Creditor Registration Request Form</t>
    <phoneticPr fontId="4"/>
  </si>
  <si>
    <t>I hereby request creditor registration with the following information.</t>
    <phoneticPr fontId="4"/>
  </si>
  <si>
    <t>※ Please be sure to complete Official Registration at a later time.</t>
    <phoneticPr fontId="4"/>
  </si>
  <si>
    <t>※ Only enter information that needs to be updated. No.1 “Registration Code” and No.5 “Official Name” are required to have information entered.</t>
    <phoneticPr fontId="4"/>
  </si>
  <si>
    <t>※ No.1 “Registration Code”, No.2 “Validity Period Start Date” and No.5 “Official Name” are required to have information entered.</t>
    <phoneticPr fontId="4"/>
  </si>
  <si>
    <t>※ Please enter No.5 “Official Name” in English.</t>
    <phoneticPr fontId="4"/>
  </si>
  <si>
    <t>支払区分　</t>
    <phoneticPr fontId="4"/>
  </si>
  <si>
    <t>【別紙】</t>
  </si>
  <si>
    <t>コード</t>
  </si>
  <si>
    <t>4、5のいずれにも該当しない。</t>
  </si>
  <si>
    <t>7、8のいずれにも該当しない。</t>
  </si>
  <si>
    <t>10、11のいずれにも該当しない。</t>
  </si>
  <si>
    <t>B．卸売業</t>
    <phoneticPr fontId="4"/>
  </si>
  <si>
    <t>C．小売業</t>
    <phoneticPr fontId="4"/>
  </si>
  <si>
    <t>D．サービス業</t>
    <phoneticPr fontId="4"/>
  </si>
  <si>
    <t>E．個人</t>
    <phoneticPr fontId="4"/>
  </si>
  <si>
    <t>従業員数： 20人以下</t>
    <rPh sb="0" eb="4">
      <t>ジュウギョウインスウ</t>
    </rPh>
    <phoneticPr fontId="4"/>
  </si>
  <si>
    <t>1、2のいずれにも該当しない。</t>
    <phoneticPr fontId="4"/>
  </si>
  <si>
    <t>従業員数：5人以下</t>
    <phoneticPr fontId="4"/>
  </si>
  <si>
    <r>
      <t>A．製造業、建設業、運輸業、その他
（下記B～Dを除く。</t>
    </r>
    <r>
      <rPr>
        <u/>
        <sz val="10.5"/>
        <rFont val="HGSｺﾞｼｯｸM"/>
        <family val="3"/>
        <charset val="128"/>
      </rPr>
      <t>いずれの業種にもあてはまらない場合は、ここを選択してください</t>
    </r>
    <r>
      <rPr>
        <sz val="10.5"/>
        <rFont val="HGSｺﾞｼｯｸM"/>
        <family val="3"/>
        <charset val="128"/>
      </rPr>
      <t>。）</t>
    </r>
    <phoneticPr fontId="4"/>
  </si>
  <si>
    <t xml:space="preserve">事業協同組合等とは、「官公需についての中小企業者の受注の確保に関する法律（昭和41年6月30日 法律第97号）」
第2条第1項第4号の政令で定める組合及びその連合会をいい、具体的には以下が該当する。  </t>
    <phoneticPr fontId="4"/>
  </si>
  <si>
    <t>No.</t>
    <phoneticPr fontId="4"/>
  </si>
  <si>
    <t>債主登録依頼書</t>
    <rPh sb="0" eb="7">
      <t>サイシュトウロクイライショ</t>
    </rPh>
    <phoneticPr fontId="4"/>
  </si>
  <si>
    <t>入力区分</t>
    <rPh sb="0" eb="4">
      <t>ニュウリョククブン</t>
    </rPh>
    <phoneticPr fontId="4"/>
  </si>
  <si>
    <t>振 込 依 頼 書</t>
    <rPh sb="8" eb="9">
      <t>ショ</t>
    </rPh>
    <phoneticPr fontId="4"/>
  </si>
  <si>
    <t>相手先区分</t>
    <rPh sb="0" eb="3">
      <t>アイテサキ</t>
    </rPh>
    <rPh sb="3" eb="5">
      <t>クブン</t>
    </rPh>
    <phoneticPr fontId="4"/>
  </si>
  <si>
    <t>No.3</t>
    <phoneticPr fontId="4"/>
  </si>
  <si>
    <r>
      <rPr>
        <sz val="10"/>
        <color theme="1"/>
        <rFont val="HGSｺﾞｼｯｸM"/>
        <family val="3"/>
        <charset val="128"/>
      </rPr>
      <t xml:space="preserve">　【お知らせ】
 　  </t>
    </r>
    <r>
      <rPr>
        <u/>
        <sz val="10"/>
        <color theme="1"/>
        <rFont val="HGSｺﾞｼｯｸM"/>
        <family val="3"/>
        <charset val="128"/>
      </rPr>
      <t xml:space="preserve">報酬・諸謝金等のお支払いにおいては、本学で作成する法定調書（支払調書）に「マイナンバー」が必要になる場合があります。
</t>
    </r>
    <r>
      <rPr>
        <sz val="10"/>
        <color theme="1"/>
        <rFont val="HGSｺﾞｼｯｸM"/>
        <family val="3"/>
        <charset val="128"/>
      </rPr>
      <t>　　この場合、入力いただいたメールアドレス宛てに「マイナンバー提供に関するご案内」メールを送信いたします。
　　本学は、関連法令及び本学関連規程等を遵守し、前述目的においてマイナンバーを収集・利用しますので、マイナンバーの提供に
　　ご協力くださいますよう、よろしくお願いいたします。</t>
    </r>
    <r>
      <rPr>
        <u/>
        <sz val="10"/>
        <color theme="1"/>
        <rFont val="HGSｺﾞｼｯｸM"/>
        <family val="3"/>
        <charset val="128"/>
      </rPr>
      <t xml:space="preserve">
</t>
    </r>
    <r>
      <rPr>
        <u/>
        <sz val="9"/>
        <color theme="1"/>
        <rFont val="ＭＳ Ｐゴシック"/>
        <family val="3"/>
        <charset val="128"/>
      </rPr>
      <t xml:space="preserve">
</t>
    </r>
    <r>
      <rPr>
        <sz val="10"/>
        <color theme="1"/>
        <rFont val="HGSｺﾞｼｯｸM"/>
        <family val="3"/>
        <charset val="128"/>
      </rPr>
      <t xml:space="preserve">　 </t>
    </r>
    <r>
      <rPr>
        <sz val="9"/>
        <color theme="1"/>
        <rFont val="ＭＳ Ｐゴシック"/>
        <family val="2"/>
        <charset val="128"/>
      </rPr>
      <t>【</t>
    </r>
    <r>
      <rPr>
        <sz val="9"/>
        <color theme="1"/>
        <rFont val="Arial"/>
        <family val="2"/>
      </rPr>
      <t>NORTIFICATION</t>
    </r>
    <r>
      <rPr>
        <sz val="9"/>
        <color theme="1"/>
        <rFont val="ＭＳ Ｐゴシック"/>
        <family val="2"/>
        <charset val="128"/>
      </rPr>
      <t xml:space="preserve">】
　　  </t>
    </r>
    <r>
      <rPr>
        <u/>
        <sz val="9"/>
        <color theme="1"/>
        <rFont val="Arial"/>
        <family val="2"/>
      </rPr>
      <t>For the payment of remuneration, honorarium, or similar sums, our university</t>
    </r>
    <r>
      <rPr>
        <u/>
        <sz val="9"/>
        <color theme="1"/>
        <rFont val="ＭＳ Ｐゴシック"/>
        <family val="2"/>
        <charset val="128"/>
      </rPr>
      <t>’</t>
    </r>
    <r>
      <rPr>
        <u/>
        <sz val="9"/>
        <color theme="1"/>
        <rFont val="Arial"/>
        <family val="2"/>
      </rPr>
      <t xml:space="preserve">s statutory reports (payment records) may require your Individual
</t>
    </r>
    <r>
      <rPr>
        <sz val="9"/>
        <color theme="1"/>
        <rFont val="ＭＳ Ｐゴシック"/>
        <family val="2"/>
        <charset val="128"/>
      </rPr>
      <t xml:space="preserve">　　 </t>
    </r>
    <r>
      <rPr>
        <sz val="9"/>
        <color theme="1"/>
        <rFont val="Arial"/>
        <family val="2"/>
      </rPr>
      <t xml:space="preserve"> </t>
    </r>
    <r>
      <rPr>
        <u/>
        <sz val="9"/>
        <color theme="1"/>
        <rFont val="Arial"/>
        <family val="2"/>
      </rPr>
      <t xml:space="preserve">Number, called "My Number".
</t>
    </r>
    <r>
      <rPr>
        <sz val="9"/>
        <color theme="1"/>
        <rFont val="ＭＳ Ｐゴシック"/>
        <family val="3"/>
        <charset val="128"/>
      </rPr>
      <t>　</t>
    </r>
    <r>
      <rPr>
        <sz val="9"/>
        <color theme="1"/>
        <rFont val="Arial"/>
        <family val="2"/>
      </rPr>
      <t xml:space="preserve"> </t>
    </r>
    <r>
      <rPr>
        <sz val="9"/>
        <color theme="1"/>
        <rFont val="ＭＳ Ｐゴシック"/>
        <family val="2"/>
        <charset val="128"/>
      </rPr>
      <t xml:space="preserve">　 </t>
    </r>
    <r>
      <rPr>
        <sz val="9"/>
        <color theme="1"/>
        <rFont val="Arial"/>
        <family val="2"/>
      </rPr>
      <t xml:space="preserve">When this is the case, we will send an email to the address you enter here with instructions on how to provide us with your My Number. 
</t>
    </r>
    <r>
      <rPr>
        <sz val="9"/>
        <color theme="1"/>
        <rFont val="ＭＳ Ｐゴシック"/>
        <family val="3"/>
        <charset val="128"/>
      </rPr>
      <t xml:space="preserve">　　  </t>
    </r>
    <r>
      <rPr>
        <sz val="9"/>
        <color theme="1"/>
        <rFont val="Arial"/>
        <family val="2"/>
      </rPr>
      <t xml:space="preserve">Nagoya University complies with related laws and university rules when collecting and using My Number for the purposes stated above.
</t>
    </r>
    <r>
      <rPr>
        <sz val="9"/>
        <color theme="1"/>
        <rFont val="ＭＳ Ｐゴシック"/>
        <family val="2"/>
        <charset val="128"/>
      </rPr>
      <t xml:space="preserve">　　  </t>
    </r>
    <r>
      <rPr>
        <sz val="9"/>
        <color theme="1"/>
        <rFont val="Arial"/>
        <family val="2"/>
      </rPr>
      <t>We greatly appreciate your cooperation in providing us with your My Number.</t>
    </r>
    <rPh sb="3" eb="4">
      <t>シ</t>
    </rPh>
    <rPh sb="12" eb="14">
      <t>ホウシュウ</t>
    </rPh>
    <rPh sb="15" eb="18">
      <t>ショシャキン</t>
    </rPh>
    <rPh sb="18" eb="19">
      <t>トウ</t>
    </rPh>
    <rPh sb="21" eb="23">
      <t>シハラ</t>
    </rPh>
    <rPh sb="30" eb="32">
      <t>ホンガク</t>
    </rPh>
    <rPh sb="33" eb="35">
      <t>サクセイ</t>
    </rPh>
    <rPh sb="37" eb="39">
      <t>ホウテイ</t>
    </rPh>
    <rPh sb="39" eb="41">
      <t>チョウショ</t>
    </rPh>
    <rPh sb="42" eb="44">
      <t>シハライ</t>
    </rPh>
    <rPh sb="44" eb="46">
      <t>チョウショ</t>
    </rPh>
    <rPh sb="57" eb="59">
      <t>ヒツヨウ</t>
    </rPh>
    <rPh sb="62" eb="64">
      <t>バアイ</t>
    </rPh>
    <rPh sb="75" eb="77">
      <t>バアイ</t>
    </rPh>
    <rPh sb="78" eb="80">
      <t>ニュウリョク</t>
    </rPh>
    <rPh sb="92" eb="93">
      <t>ア</t>
    </rPh>
    <rPh sb="102" eb="104">
      <t>テイキョウ</t>
    </rPh>
    <rPh sb="105" eb="106">
      <t>カン</t>
    </rPh>
    <rPh sb="109" eb="111">
      <t>アンナイ</t>
    </rPh>
    <rPh sb="116" eb="118">
      <t>ソウシン</t>
    </rPh>
    <rPh sb="205" eb="206">
      <t>ネガ</t>
    </rPh>
    <phoneticPr fontId="4"/>
  </si>
  <si>
    <r>
      <t xml:space="preserve">都道府県及び市区町村までを入力してください。海外の場合は、都市名/国名の順で入力してください。（住所2に続きを入力）
</t>
    </r>
    <r>
      <rPr>
        <sz val="8"/>
        <rFont val="Arial"/>
        <family val="2"/>
      </rPr>
      <t xml:space="preserve">Please enter the address from prefecture to municipality. If overseas ,please enter the city name first then country name (enter the rest of the address in </t>
    </r>
    <r>
      <rPr>
        <sz val="8"/>
        <rFont val="HGSｺﾞｼｯｸM"/>
        <family val="2"/>
        <charset val="128"/>
      </rPr>
      <t>“</t>
    </r>
    <r>
      <rPr>
        <sz val="8"/>
        <rFont val="Arial"/>
        <family val="2"/>
      </rPr>
      <t>Address (2)</t>
    </r>
    <r>
      <rPr>
        <sz val="8"/>
        <rFont val="HGSｺﾞｼｯｸM"/>
        <family val="2"/>
        <charset val="128"/>
      </rPr>
      <t>”</t>
    </r>
    <r>
      <rPr>
        <sz val="8"/>
        <rFont val="Arial"/>
        <family val="2"/>
      </rPr>
      <t>)</t>
    </r>
    <rPh sb="0" eb="4">
      <t>トドウフケン</t>
    </rPh>
    <rPh sb="4" eb="5">
      <t>オヨ</t>
    </rPh>
    <rPh sb="6" eb="8">
      <t>シク</t>
    </rPh>
    <rPh sb="8" eb="10">
      <t>チョウソン</t>
    </rPh>
    <rPh sb="13" eb="15">
      <t>ニュウリョク</t>
    </rPh>
    <rPh sb="22" eb="24">
      <t>カイガイ</t>
    </rPh>
    <rPh sb="25" eb="27">
      <t>バアイ</t>
    </rPh>
    <rPh sb="29" eb="32">
      <t>トシメイ</t>
    </rPh>
    <rPh sb="33" eb="34">
      <t>クニ</t>
    </rPh>
    <rPh sb="34" eb="35">
      <t>ナ</t>
    </rPh>
    <rPh sb="36" eb="37">
      <t>ジュン</t>
    </rPh>
    <rPh sb="38" eb="40">
      <t>ニュウリョク</t>
    </rPh>
    <rPh sb="48" eb="50">
      <t>ジュウショ</t>
    </rPh>
    <rPh sb="52" eb="53">
      <t>ツヅ</t>
    </rPh>
    <rPh sb="55" eb="57">
      <t>ニュウリョク</t>
    </rPh>
    <phoneticPr fontId="1"/>
  </si>
  <si>
    <r>
      <t xml:space="preserve">住所1の続きから入力してください。
</t>
    </r>
    <r>
      <rPr>
        <sz val="8"/>
        <color theme="1"/>
        <rFont val="Arial"/>
        <family val="2"/>
      </rPr>
      <t>Please continue entering your address here.</t>
    </r>
    <rPh sb="0" eb="2">
      <t>ジュウショ</t>
    </rPh>
    <rPh sb="4" eb="5">
      <t>ツヅ</t>
    </rPh>
    <rPh sb="8" eb="10">
      <t>ニュウリョク</t>
    </rPh>
    <phoneticPr fontId="1"/>
  </si>
  <si>
    <r>
      <t xml:space="preserve">入力区分を選択し、必要項目を入力してください。
</t>
    </r>
    <r>
      <rPr>
        <sz val="8.5"/>
        <color rgb="FFFF0000"/>
        <rFont val="HGSｺﾞｼｯｸM"/>
        <family val="3"/>
        <charset val="128"/>
      </rPr>
      <t xml:space="preserve"> Please select the entry type then complete the required items.</t>
    </r>
    <phoneticPr fontId="9"/>
  </si>
  <si>
    <r>
      <t xml:space="preserve">項目名
</t>
    </r>
    <r>
      <rPr>
        <sz val="8"/>
        <color theme="1"/>
        <rFont val="Arial"/>
        <family val="2"/>
      </rPr>
      <t>Item</t>
    </r>
    <rPh sb="0" eb="2">
      <t>コウモク</t>
    </rPh>
    <rPh sb="2" eb="3">
      <t>メイ</t>
    </rPh>
    <phoneticPr fontId="6"/>
  </si>
  <si>
    <r>
      <rPr>
        <sz val="10"/>
        <rFont val="HGSｺﾞｼｯｸM"/>
        <family val="3"/>
        <charset val="128"/>
      </rPr>
      <t>入力項目</t>
    </r>
    <r>
      <rPr>
        <sz val="9"/>
        <rFont val="HGSｺﾞｼｯｸM"/>
        <family val="3"/>
        <charset val="128"/>
      </rPr>
      <t xml:space="preserve">
</t>
    </r>
    <r>
      <rPr>
        <sz val="8"/>
        <rFont val="Arial"/>
        <family val="2"/>
      </rPr>
      <t>Entry Item</t>
    </r>
    <rPh sb="0" eb="2">
      <t>ニュウリョク</t>
    </rPh>
    <rPh sb="2" eb="4">
      <t>コウモク</t>
    </rPh>
    <phoneticPr fontId="4"/>
  </si>
  <si>
    <r>
      <t xml:space="preserve">入力欄
</t>
    </r>
    <r>
      <rPr>
        <sz val="8"/>
        <color theme="1"/>
        <rFont val="Arial"/>
        <family val="2"/>
      </rPr>
      <t>Entry Field</t>
    </r>
    <rPh sb="0" eb="2">
      <t>ニュウリョク</t>
    </rPh>
    <rPh sb="2" eb="3">
      <t>ラン</t>
    </rPh>
    <phoneticPr fontId="6"/>
  </si>
  <si>
    <r>
      <rPr>
        <sz val="10"/>
        <color theme="1"/>
        <rFont val="HGSｺﾞｼｯｸM"/>
        <family val="3"/>
        <charset val="128"/>
      </rPr>
      <t>入力要領</t>
    </r>
    <r>
      <rPr>
        <b/>
        <sz val="11"/>
        <color theme="1"/>
        <rFont val="ＭＳ Ｐゴシック"/>
        <family val="3"/>
        <charset val="128"/>
      </rPr>
      <t xml:space="preserve">
</t>
    </r>
    <r>
      <rPr>
        <sz val="8"/>
        <color theme="1"/>
        <rFont val="Arial"/>
        <family val="2"/>
      </rPr>
      <t>Entry Guidelines and Other Information</t>
    </r>
    <rPh sb="0" eb="2">
      <t>ニュウリョク</t>
    </rPh>
    <rPh sb="2" eb="4">
      <t>ヨウリョウ</t>
    </rPh>
    <phoneticPr fontId="1"/>
  </si>
  <si>
    <r>
      <t xml:space="preserve">「4桁」で入力してください。
</t>
    </r>
    <r>
      <rPr>
        <sz val="8"/>
        <color theme="1"/>
        <rFont val="Arial"/>
        <family val="2"/>
      </rPr>
      <t>Please enter the bank code for your financial institution as a 4-digit number.</t>
    </r>
    <rPh sb="2" eb="3">
      <t>ケタ</t>
    </rPh>
    <rPh sb="5" eb="7">
      <t>ニュウリョク</t>
    </rPh>
    <phoneticPr fontId="4"/>
  </si>
  <si>
    <r>
      <t xml:space="preserve">「3桁」で入力してください。
</t>
    </r>
    <r>
      <rPr>
        <sz val="8"/>
        <color theme="1"/>
        <rFont val="Arial"/>
        <family val="2"/>
      </rPr>
      <t>Please enter the branch code for your financial institution as a 3-digit number.</t>
    </r>
    <rPh sb="2" eb="3">
      <t>ケタ</t>
    </rPh>
    <rPh sb="5" eb="7">
      <t>ニュウリョク</t>
    </rPh>
    <phoneticPr fontId="4"/>
  </si>
  <si>
    <r>
      <t>【！】「支払区分」「支給区分」は、</t>
    </r>
    <r>
      <rPr>
        <u/>
        <sz val="10"/>
        <rFont val="HGSｺﾞｼｯｸM"/>
        <family val="3"/>
        <charset val="128"/>
      </rPr>
      <t>相手先の情報</t>
    </r>
    <r>
      <rPr>
        <sz val="10"/>
        <rFont val="HGSｺﾞｼｯｸM"/>
        <family val="3"/>
        <charset val="128"/>
      </rPr>
      <t>について入力してください。（学内担当者の情報ではありません）</t>
    </r>
    <rPh sb="37" eb="39">
      <t>ガクナイ</t>
    </rPh>
    <phoneticPr fontId="4"/>
  </si>
  <si>
    <r>
      <rPr>
        <sz val="10"/>
        <color rgb="FFFF0000"/>
        <rFont val="HGSｺﾞｼｯｸM"/>
        <family val="3"/>
        <charset val="128"/>
      </rPr>
      <t>※必須</t>
    </r>
    <r>
      <rPr>
        <sz val="10"/>
        <color theme="1"/>
        <rFont val="HGSｺﾞｼｯｸM"/>
        <family val="3"/>
        <charset val="128"/>
      </rPr>
      <t>　学内連絡先を登録するため、担当者の情報を入力してください。</t>
    </r>
    <rPh sb="21" eb="23">
      <t>ジョウホウ</t>
    </rPh>
    <phoneticPr fontId="4"/>
  </si>
  <si>
    <r>
      <rPr>
        <b/>
        <sz val="10"/>
        <rFont val="HGSｺﾞｼｯｸM"/>
        <family val="3"/>
        <charset val="128"/>
      </rPr>
      <t xml:space="preserve">登録コード </t>
    </r>
    <r>
      <rPr>
        <sz val="10"/>
        <rFont val="HGSｺﾞｼｯｸM"/>
        <family val="3"/>
        <charset val="128"/>
      </rPr>
      <t xml:space="preserve">
</t>
    </r>
    <r>
      <rPr>
        <sz val="8"/>
        <rFont val="Arial"/>
        <family val="2"/>
      </rPr>
      <t>Registration Code</t>
    </r>
    <rPh sb="0" eb="2">
      <t>トウロク</t>
    </rPh>
    <phoneticPr fontId="1"/>
  </si>
  <si>
    <r>
      <rPr>
        <b/>
        <sz val="10"/>
        <rFont val="HGSｺﾞｼｯｸM"/>
        <family val="3"/>
        <charset val="128"/>
      </rPr>
      <t>有効期間開始</t>
    </r>
    <r>
      <rPr>
        <sz val="8"/>
        <rFont val="HGSｺﾞｼｯｸM"/>
        <family val="3"/>
        <charset val="128"/>
      </rPr>
      <t xml:space="preserve">
</t>
    </r>
    <r>
      <rPr>
        <sz val="8"/>
        <rFont val="Arial"/>
        <family val="2"/>
      </rPr>
      <t>Validity Period Start Date</t>
    </r>
    <phoneticPr fontId="4"/>
  </si>
  <si>
    <r>
      <rPr>
        <b/>
        <sz val="10"/>
        <rFont val="HGSｺﾞｼｯｸM"/>
        <family val="3"/>
        <charset val="128"/>
      </rPr>
      <t>相手先区分</t>
    </r>
    <r>
      <rPr>
        <sz val="10"/>
        <rFont val="HGSｺﾞｼｯｸM"/>
        <family val="3"/>
        <charset val="128"/>
      </rPr>
      <t xml:space="preserve">
</t>
    </r>
    <r>
      <rPr>
        <sz val="8"/>
        <rFont val="Arial"/>
        <family val="2"/>
      </rPr>
      <t>Payee Category</t>
    </r>
    <rPh sb="0" eb="3">
      <t>アイテサキ</t>
    </rPh>
    <phoneticPr fontId="4"/>
  </si>
  <si>
    <r>
      <rPr>
        <b/>
        <sz val="10"/>
        <rFont val="HGSｺﾞｼｯｸM"/>
        <family val="3"/>
        <charset val="128"/>
      </rPr>
      <t>カナ名称（氏名）</t>
    </r>
    <r>
      <rPr>
        <sz val="10"/>
        <rFont val="HGSｺﾞｼｯｸM"/>
        <family val="3"/>
        <charset val="128"/>
      </rPr>
      <t xml:space="preserve">
</t>
    </r>
    <r>
      <rPr>
        <sz val="8"/>
        <rFont val="Arial"/>
        <family val="2"/>
      </rPr>
      <t>Name (Katakana)</t>
    </r>
    <rPh sb="5" eb="7">
      <t>シメイ</t>
    </rPh>
    <phoneticPr fontId="1"/>
  </si>
  <si>
    <r>
      <rPr>
        <b/>
        <sz val="10"/>
        <rFont val="HGSｺﾞｼｯｸM"/>
        <family val="3"/>
        <charset val="128"/>
      </rPr>
      <t>正式名称（氏名）</t>
    </r>
    <r>
      <rPr>
        <sz val="10"/>
        <rFont val="HGSｺﾞｼｯｸM"/>
        <family val="3"/>
        <charset val="128"/>
      </rPr>
      <t xml:space="preserve">
</t>
    </r>
    <r>
      <rPr>
        <sz val="8"/>
        <rFont val="Arial"/>
        <family val="2"/>
      </rPr>
      <t>Official Name</t>
    </r>
    <rPh sb="5" eb="7">
      <t>シメイ</t>
    </rPh>
    <phoneticPr fontId="1"/>
  </si>
  <si>
    <r>
      <rPr>
        <b/>
        <sz val="10"/>
        <rFont val="HGSｺﾞｼｯｸM"/>
        <family val="3"/>
        <charset val="128"/>
      </rPr>
      <t>所属</t>
    </r>
    <r>
      <rPr>
        <sz val="10"/>
        <rFont val="HGSｺﾞｼｯｸM"/>
        <family val="3"/>
        <charset val="128"/>
      </rPr>
      <t xml:space="preserve">
</t>
    </r>
    <r>
      <rPr>
        <sz val="8"/>
        <rFont val="Arial"/>
        <family val="2"/>
      </rPr>
      <t>Affiliation</t>
    </r>
    <phoneticPr fontId="4"/>
  </si>
  <si>
    <r>
      <rPr>
        <b/>
        <sz val="10"/>
        <rFont val="HGSｺﾞｼｯｸM"/>
        <family val="3"/>
        <charset val="128"/>
      </rPr>
      <t>役職名</t>
    </r>
    <r>
      <rPr>
        <sz val="10"/>
        <rFont val="HGSｺﾞｼｯｸM"/>
        <family val="3"/>
        <charset val="128"/>
      </rPr>
      <t xml:space="preserve">
</t>
    </r>
    <r>
      <rPr>
        <sz val="8"/>
        <rFont val="Arial"/>
        <family val="2"/>
      </rPr>
      <t>Job Title or Position</t>
    </r>
    <phoneticPr fontId="4"/>
  </si>
  <si>
    <r>
      <rPr>
        <b/>
        <sz val="10"/>
        <rFont val="HGSｺﾞｼｯｸM"/>
        <family val="3"/>
        <charset val="128"/>
      </rPr>
      <t>郵便番号</t>
    </r>
    <r>
      <rPr>
        <sz val="10"/>
        <rFont val="HGSｺﾞｼｯｸM"/>
        <family val="3"/>
        <charset val="128"/>
      </rPr>
      <t xml:space="preserve">
</t>
    </r>
    <r>
      <rPr>
        <sz val="8"/>
        <rFont val="Arial"/>
        <family val="2"/>
      </rPr>
      <t>Postal Code</t>
    </r>
    <phoneticPr fontId="4"/>
  </si>
  <si>
    <r>
      <rPr>
        <b/>
        <sz val="10"/>
        <rFont val="HGSｺﾞｼｯｸM"/>
        <family val="3"/>
        <charset val="128"/>
      </rPr>
      <t>住所1</t>
    </r>
    <r>
      <rPr>
        <sz val="10"/>
        <rFont val="HGSｺﾞｼｯｸM"/>
        <family val="3"/>
        <charset val="128"/>
      </rPr>
      <t xml:space="preserve">
</t>
    </r>
    <r>
      <rPr>
        <sz val="8"/>
        <rFont val="Arial"/>
        <family val="2"/>
      </rPr>
      <t>Address (1)</t>
    </r>
    <phoneticPr fontId="4"/>
  </si>
  <si>
    <r>
      <rPr>
        <b/>
        <sz val="10"/>
        <rFont val="HGSｺﾞｼｯｸM"/>
        <family val="3"/>
        <charset val="128"/>
      </rPr>
      <t>住所2</t>
    </r>
    <r>
      <rPr>
        <sz val="10"/>
        <rFont val="HGSｺﾞｼｯｸM"/>
        <family val="3"/>
        <charset val="128"/>
      </rPr>
      <t xml:space="preserve">
</t>
    </r>
    <r>
      <rPr>
        <sz val="8"/>
        <rFont val="Arial"/>
        <family val="2"/>
      </rPr>
      <t>Address (2)</t>
    </r>
    <phoneticPr fontId="4"/>
  </si>
  <si>
    <r>
      <rPr>
        <b/>
        <sz val="10"/>
        <rFont val="HGSｺﾞｼｯｸM"/>
        <family val="3"/>
        <charset val="128"/>
      </rPr>
      <t>電話番号</t>
    </r>
    <r>
      <rPr>
        <sz val="8"/>
        <rFont val="HGSｺﾞｼｯｸM"/>
        <family val="3"/>
        <charset val="128"/>
      </rPr>
      <t xml:space="preserve">
</t>
    </r>
    <r>
      <rPr>
        <sz val="8"/>
        <rFont val="Arial"/>
        <family val="2"/>
      </rPr>
      <t>Phone Number</t>
    </r>
    <phoneticPr fontId="4"/>
  </si>
  <si>
    <r>
      <rPr>
        <b/>
        <sz val="10"/>
        <rFont val="HGSｺﾞｼｯｸM"/>
        <family val="3"/>
        <charset val="128"/>
      </rPr>
      <t>FAX番号</t>
    </r>
    <r>
      <rPr>
        <sz val="10"/>
        <rFont val="HGSｺﾞｼｯｸM"/>
        <family val="3"/>
        <charset val="128"/>
      </rPr>
      <t xml:space="preserve">
</t>
    </r>
    <r>
      <rPr>
        <sz val="8"/>
        <rFont val="Arial"/>
        <family val="2"/>
      </rPr>
      <t>Fax Number</t>
    </r>
    <phoneticPr fontId="4"/>
  </si>
  <si>
    <r>
      <rPr>
        <b/>
        <sz val="10"/>
        <rFont val="HGSｺﾞｼｯｸM"/>
        <family val="3"/>
        <charset val="128"/>
      </rPr>
      <t>メールアドレス</t>
    </r>
    <r>
      <rPr>
        <sz val="10"/>
        <rFont val="HGSｺﾞｼｯｸM"/>
        <family val="3"/>
        <charset val="128"/>
      </rPr>
      <t xml:space="preserve">
</t>
    </r>
    <r>
      <rPr>
        <sz val="8"/>
        <rFont val="Arial"/>
        <family val="2"/>
      </rPr>
      <t>Email Address</t>
    </r>
    <phoneticPr fontId="4"/>
  </si>
  <si>
    <r>
      <rPr>
        <b/>
        <sz val="10"/>
        <rFont val="HGSｺﾞｼｯｸM"/>
        <family val="3"/>
        <charset val="128"/>
      </rPr>
      <t>支払通知メール配信</t>
    </r>
    <r>
      <rPr>
        <sz val="10"/>
        <rFont val="HGSｺﾞｼｯｸM"/>
        <family val="3"/>
        <charset val="128"/>
      </rPr>
      <t xml:space="preserve">
</t>
    </r>
    <r>
      <rPr>
        <sz val="8"/>
        <rFont val="Arial"/>
        <family val="2"/>
      </rPr>
      <t>Payment Notification Emails</t>
    </r>
    <rPh sb="7" eb="9">
      <t>ハイシン</t>
    </rPh>
    <phoneticPr fontId="1"/>
  </si>
  <si>
    <r>
      <rPr>
        <b/>
        <sz val="10"/>
        <rFont val="HGSｺﾞｼｯｸM"/>
        <family val="3"/>
        <charset val="128"/>
      </rPr>
      <t>官公需企業区分</t>
    </r>
    <r>
      <rPr>
        <sz val="10"/>
        <rFont val="HGSｺﾞｼｯｸM"/>
        <family val="3"/>
        <charset val="128"/>
      </rPr>
      <t xml:space="preserve">
</t>
    </r>
    <r>
      <rPr>
        <sz val="7"/>
        <rFont val="Arial"/>
        <family val="2"/>
      </rPr>
      <t>Category of Corporations Receiving Public Works Orders</t>
    </r>
    <phoneticPr fontId="4"/>
  </si>
  <si>
    <r>
      <rPr>
        <b/>
        <sz val="10"/>
        <rFont val="HGSｺﾞｼｯｸM"/>
        <family val="3"/>
        <charset val="128"/>
      </rPr>
      <t>生年月日</t>
    </r>
    <r>
      <rPr>
        <sz val="10"/>
        <rFont val="HGSｺﾞｼｯｸM"/>
        <family val="3"/>
        <charset val="128"/>
      </rPr>
      <t xml:space="preserve">
</t>
    </r>
    <r>
      <rPr>
        <sz val="8"/>
        <rFont val="Arial"/>
        <family val="2"/>
      </rPr>
      <t>Date of Birth</t>
    </r>
    <rPh sb="0" eb="2">
      <t>セイネン</t>
    </rPh>
    <rPh sb="2" eb="4">
      <t>ガッピ</t>
    </rPh>
    <phoneticPr fontId="1"/>
  </si>
  <si>
    <r>
      <rPr>
        <b/>
        <sz val="10"/>
        <rFont val="HGSｺﾞｼｯｸM"/>
        <family val="3"/>
        <charset val="128"/>
      </rPr>
      <t>勤務先所在地</t>
    </r>
    <r>
      <rPr>
        <sz val="10"/>
        <rFont val="HGSｺﾞｼｯｸM"/>
        <family val="3"/>
        <charset val="128"/>
      </rPr>
      <t xml:space="preserve">
</t>
    </r>
    <r>
      <rPr>
        <sz val="8"/>
        <rFont val="Arial"/>
        <family val="2"/>
      </rPr>
      <t>Work Address</t>
    </r>
    <rPh sb="0" eb="3">
      <t>キンムサキ</t>
    </rPh>
    <rPh sb="3" eb="6">
      <t>ショザイチ</t>
    </rPh>
    <phoneticPr fontId="1"/>
  </si>
  <si>
    <r>
      <rPr>
        <b/>
        <sz val="10"/>
        <rFont val="HGSｺﾞｼｯｸM"/>
        <family val="3"/>
        <charset val="128"/>
      </rPr>
      <t>金融機関コード</t>
    </r>
    <r>
      <rPr>
        <sz val="10"/>
        <rFont val="HGSｺﾞｼｯｸM"/>
        <family val="3"/>
        <charset val="128"/>
      </rPr>
      <t xml:space="preserve">
</t>
    </r>
    <r>
      <rPr>
        <sz val="8"/>
        <rFont val="Arial"/>
        <family val="2"/>
      </rPr>
      <t>Financial Institution (Bank) Code</t>
    </r>
    <phoneticPr fontId="4"/>
  </si>
  <si>
    <r>
      <rPr>
        <b/>
        <sz val="10"/>
        <rFont val="HGSｺﾞｼｯｸM"/>
        <family val="3"/>
        <charset val="128"/>
      </rPr>
      <t>金融機関名</t>
    </r>
    <r>
      <rPr>
        <sz val="10"/>
        <rFont val="HGSｺﾞｼｯｸM"/>
        <family val="3"/>
        <charset val="128"/>
      </rPr>
      <t xml:space="preserve">
</t>
    </r>
    <r>
      <rPr>
        <sz val="8"/>
        <rFont val="Arial"/>
        <family val="2"/>
      </rPr>
      <t>Name of Financial Institution (Bank Name)</t>
    </r>
    <rPh sb="0" eb="2">
      <t>キンユウ</t>
    </rPh>
    <rPh sb="2" eb="4">
      <t>キカン</t>
    </rPh>
    <rPh sb="4" eb="5">
      <t>メイ</t>
    </rPh>
    <phoneticPr fontId="1"/>
  </si>
  <si>
    <r>
      <rPr>
        <b/>
        <sz val="10"/>
        <rFont val="HGSｺﾞｼｯｸM"/>
        <family val="3"/>
        <charset val="128"/>
      </rPr>
      <t>支店コード</t>
    </r>
    <r>
      <rPr>
        <sz val="10"/>
        <rFont val="HGSｺﾞｼｯｸM"/>
        <family val="3"/>
        <charset val="128"/>
      </rPr>
      <t xml:space="preserve">
</t>
    </r>
    <r>
      <rPr>
        <sz val="8"/>
        <rFont val="Arial"/>
        <family val="2"/>
      </rPr>
      <t>Branch Code</t>
    </r>
    <phoneticPr fontId="4"/>
  </si>
  <si>
    <r>
      <rPr>
        <b/>
        <sz val="10"/>
        <rFont val="HGSｺﾞｼｯｸM"/>
        <family val="3"/>
        <charset val="128"/>
      </rPr>
      <t>口座番号</t>
    </r>
    <r>
      <rPr>
        <sz val="10"/>
        <rFont val="HGSｺﾞｼｯｸM"/>
        <family val="3"/>
        <charset val="128"/>
      </rPr>
      <t xml:space="preserve">
</t>
    </r>
    <r>
      <rPr>
        <sz val="8"/>
        <rFont val="Arial"/>
        <family val="2"/>
      </rPr>
      <t>Account Number</t>
    </r>
    <phoneticPr fontId="4"/>
  </si>
  <si>
    <r>
      <rPr>
        <b/>
        <sz val="10"/>
        <rFont val="HGSｺﾞｼｯｸM"/>
        <family val="3"/>
        <charset val="128"/>
      </rPr>
      <t>預金種別</t>
    </r>
    <r>
      <rPr>
        <sz val="8"/>
        <rFont val="HGSｺﾞｼｯｸM"/>
        <family val="3"/>
        <charset val="128"/>
      </rPr>
      <t xml:space="preserve">
</t>
    </r>
    <r>
      <rPr>
        <sz val="8"/>
        <rFont val="Arial"/>
        <family val="2"/>
      </rPr>
      <t>Account Type</t>
    </r>
    <phoneticPr fontId="4"/>
  </si>
  <si>
    <r>
      <rPr>
        <b/>
        <sz val="10"/>
        <rFont val="HGSｺﾞｼｯｸM"/>
        <family val="3"/>
        <charset val="128"/>
      </rPr>
      <t>口座名義（漢字）</t>
    </r>
    <r>
      <rPr>
        <sz val="10"/>
        <rFont val="HGSｺﾞｼｯｸM"/>
        <family val="3"/>
        <charset val="128"/>
      </rPr>
      <t xml:space="preserve">
</t>
    </r>
    <r>
      <rPr>
        <sz val="8"/>
        <rFont val="Arial"/>
        <family val="2"/>
      </rPr>
      <t>Name on the Account (Kanji/Latin Alphabet)</t>
    </r>
    <phoneticPr fontId="4"/>
  </si>
  <si>
    <r>
      <rPr>
        <b/>
        <sz val="10"/>
        <rFont val="HGSｺﾞｼｯｸM"/>
        <family val="3"/>
        <charset val="128"/>
      </rPr>
      <t>口座名義（カナ）</t>
    </r>
    <r>
      <rPr>
        <sz val="10"/>
        <rFont val="HGSｺﾞｼｯｸM"/>
        <family val="3"/>
        <charset val="128"/>
      </rPr>
      <t xml:space="preserve">
</t>
    </r>
    <r>
      <rPr>
        <sz val="8"/>
        <rFont val="Arial"/>
        <family val="2"/>
      </rPr>
      <t>Name on the Account (Katakana)</t>
    </r>
    <phoneticPr fontId="4"/>
  </si>
  <si>
    <t>全角</t>
    <rPh sb="0" eb="2">
      <t>ゼンカク</t>
    </rPh>
    <phoneticPr fontId="4"/>
  </si>
  <si>
    <r>
      <t xml:space="preserve">半角カタカナで入力してください。
</t>
    </r>
    <r>
      <rPr>
        <sz val="8"/>
        <color theme="1"/>
        <rFont val="Arial"/>
        <family val="2"/>
      </rPr>
      <t>Please enter your full name in half-width katakana.</t>
    </r>
    <rPh sb="0" eb="2">
      <t>ハンカク</t>
    </rPh>
    <rPh sb="7" eb="9">
      <t>ニュウリョク</t>
    </rPh>
    <phoneticPr fontId="1"/>
  </si>
  <si>
    <r>
      <t xml:space="preserve">取引業者の場合、入力不要です。
</t>
    </r>
    <r>
      <rPr>
        <sz val="8"/>
        <color theme="1"/>
        <rFont val="Arial"/>
        <family val="2"/>
      </rPr>
      <t>Contractors are not required to enter information.</t>
    </r>
    <rPh sb="0" eb="4">
      <t>トリヒキギョウシャ</t>
    </rPh>
    <rPh sb="5" eb="7">
      <t>バアイ</t>
    </rPh>
    <rPh sb="8" eb="12">
      <t>ニュウリョクフヨウ</t>
    </rPh>
    <phoneticPr fontId="4"/>
  </si>
  <si>
    <t>所属名・担当者名・内線等</t>
    <rPh sb="0" eb="2">
      <t>ショゾク</t>
    </rPh>
    <rPh sb="2" eb="3">
      <t>メイ</t>
    </rPh>
    <rPh sb="4" eb="7">
      <t>タントウシャ</t>
    </rPh>
    <rPh sb="7" eb="8">
      <t>メイ</t>
    </rPh>
    <rPh sb="9" eb="11">
      <t>ナイセン</t>
    </rPh>
    <rPh sb="11" eb="12">
      <t>ナド</t>
    </rPh>
    <phoneticPr fontId="6"/>
  </si>
  <si>
    <t>※ 変更箇所のみ入力してください。№1 登録コード、№5 正式名称は入力必須です。</t>
    <phoneticPr fontId="4"/>
  </si>
  <si>
    <t>入力区分②</t>
    <rPh sb="0" eb="4">
      <t>ニュウリョククブン</t>
    </rPh>
    <phoneticPr fontId="4"/>
  </si>
  <si>
    <t>入力区分①</t>
    <rPh sb="0" eb="4">
      <t>ニュウリョククブン</t>
    </rPh>
    <phoneticPr fontId="4"/>
  </si>
  <si>
    <r>
      <rPr>
        <b/>
        <sz val="11"/>
        <color theme="2" tint="-0.749992370372631"/>
        <rFont val="HGSｺﾞｼｯｸM"/>
        <family val="3"/>
        <charset val="128"/>
      </rPr>
      <t>入力区分</t>
    </r>
    <r>
      <rPr>
        <b/>
        <sz val="10"/>
        <color theme="2" tint="-0.749992370372631"/>
        <rFont val="HGSｺﾞｼｯｸM"/>
        <family val="3"/>
        <charset val="128"/>
      </rPr>
      <t xml:space="preserve">
</t>
    </r>
    <r>
      <rPr>
        <b/>
        <sz val="8"/>
        <color theme="2" tint="-0.749992370372631"/>
        <rFont val="Arial"/>
        <family val="2"/>
      </rPr>
      <t>Entry type</t>
    </r>
    <phoneticPr fontId="9"/>
  </si>
  <si>
    <r>
      <t xml:space="preserve">必須
</t>
    </r>
    <r>
      <rPr>
        <sz val="8"/>
        <color rgb="FF000000"/>
        <rFont val="Arial"/>
        <family val="2"/>
      </rPr>
      <t>Required</t>
    </r>
    <rPh sb="0" eb="2">
      <t>ヒッス</t>
    </rPh>
    <phoneticPr fontId="4"/>
  </si>
  <si>
    <r>
      <t>1：新規登録/本登録　</t>
    </r>
    <r>
      <rPr>
        <sz val="9"/>
        <color rgb="FF000000"/>
        <rFont val="Arial"/>
        <family val="2"/>
      </rPr>
      <t>New Registration/Official Registration</t>
    </r>
    <rPh sb="2" eb="4">
      <t>シンキ</t>
    </rPh>
    <rPh sb="4" eb="6">
      <t>トウロク</t>
    </rPh>
    <rPh sb="7" eb="10">
      <t>ホントウロク</t>
    </rPh>
    <phoneticPr fontId="4"/>
  </si>
  <si>
    <r>
      <t>2：仮登録　</t>
    </r>
    <r>
      <rPr>
        <sz val="9"/>
        <color rgb="FF000000"/>
        <rFont val="Arial"/>
        <family val="2"/>
      </rPr>
      <t>Temporary Registration</t>
    </r>
    <rPh sb="2" eb="5">
      <t>カリトウロク</t>
    </rPh>
    <phoneticPr fontId="4"/>
  </si>
  <si>
    <r>
      <t>3：登録内容の変更　</t>
    </r>
    <r>
      <rPr>
        <sz val="9"/>
        <color rgb="FF000000"/>
        <rFont val="Arial"/>
        <family val="2"/>
      </rPr>
      <t>Registration Update</t>
    </r>
    <rPh sb="2" eb="6">
      <t>トウロクナイヨウ</t>
    </rPh>
    <rPh sb="7" eb="9">
      <t>ヘンコウ</t>
    </rPh>
    <phoneticPr fontId="4"/>
  </si>
  <si>
    <r>
      <t>4：支払先口座の追加（業者のみ）　</t>
    </r>
    <r>
      <rPr>
        <sz val="9"/>
        <color rgb="FF000000"/>
        <rFont val="Arial"/>
        <family val="2"/>
      </rPr>
      <t>Payee Bank Account Addition (Corporations Only)</t>
    </r>
    <rPh sb="2" eb="4">
      <t>シハライ</t>
    </rPh>
    <rPh sb="4" eb="7">
      <t>サキコウザ</t>
    </rPh>
    <rPh sb="8" eb="10">
      <t>ツイカ</t>
    </rPh>
    <rPh sb="11" eb="13">
      <t>ギョウシャ</t>
    </rPh>
    <phoneticPr fontId="4"/>
  </si>
  <si>
    <r>
      <t>5：本学学生の口座登録　</t>
    </r>
    <r>
      <rPr>
        <sz val="9"/>
        <color rgb="FF000000"/>
        <rFont val="Arial"/>
        <family val="2"/>
      </rPr>
      <t>Nagoya University Student Registration</t>
    </r>
    <rPh sb="2" eb="4">
      <t>ホンガク</t>
    </rPh>
    <rPh sb="4" eb="6">
      <t>ガクセイ</t>
    </rPh>
    <rPh sb="7" eb="11">
      <t>コウザトウロク</t>
    </rPh>
    <phoneticPr fontId="4"/>
  </si>
  <si>
    <r>
      <t>6：外国送金　</t>
    </r>
    <r>
      <rPr>
        <sz val="9"/>
        <color rgb="FF000000"/>
        <rFont val="Arial"/>
        <family val="2"/>
      </rPr>
      <t>International Transfer</t>
    </r>
    <rPh sb="2" eb="6">
      <t>ガイコクソウキン</t>
    </rPh>
    <phoneticPr fontId="4"/>
  </si>
  <si>
    <t>23</t>
  </si>
  <si>
    <t>24</t>
  </si>
  <si>
    <t>25</t>
  </si>
  <si>
    <t>26</t>
  </si>
  <si>
    <t>27</t>
  </si>
  <si>
    <t>28</t>
  </si>
  <si>
    <t>仮登録用ダミー口座</t>
    <rPh sb="0" eb="4">
      <t>カリトウロクヨウ</t>
    </rPh>
    <rPh sb="7" eb="9">
      <t>コウザ</t>
    </rPh>
    <phoneticPr fontId="4"/>
  </si>
  <si>
    <t>ｶﾘﾄｳﾛｸﾖｳﾀﾞﾐｰｺｳｻﾞ</t>
    <phoneticPr fontId="4"/>
  </si>
  <si>
    <t>※ If you are registered temporarily, please let us know the code for your temporary registration (→ Enter this in No.1 “Registration Code”).</t>
    <phoneticPr fontId="4"/>
  </si>
  <si>
    <t>預金種別</t>
    <rPh sb="0" eb="4">
      <t>ヨキンシュベツ</t>
    </rPh>
    <phoneticPr fontId="4"/>
  </si>
  <si>
    <t>※1　営む事業の業種が複数にまたがる場合、「主たる業種1種」について選択してください。</t>
    <phoneticPr fontId="4"/>
  </si>
  <si>
    <t>※2　資本金等：「資本金の額」又は「出資の総額」。
　　  従業員数：常時使用する従業員の人数。</t>
    <rPh sb="30" eb="34">
      <t>ジュウギョウインスウ</t>
    </rPh>
    <rPh sb="35" eb="39">
      <t>ジョウジシヨウ</t>
    </rPh>
    <rPh sb="41" eb="44">
      <t>ジュウギョウイン</t>
    </rPh>
    <rPh sb="45" eb="47">
      <t>ニンズウ</t>
    </rPh>
    <phoneticPr fontId="4"/>
  </si>
  <si>
    <t>（参考：事業協同組合等とは）</t>
    <rPh sb="1" eb="3">
      <t>サンコウ</t>
    </rPh>
    <phoneticPr fontId="4"/>
  </si>
  <si>
    <t>　企業組合、協業組合、事業協同組合、事業協同小組合、協同組合連合会、商工組合、商工組合連合会、
　商店街振興組合、商店街振興組合連合会　など</t>
    <phoneticPr fontId="4"/>
  </si>
  <si>
    <r>
      <t>官公需企業区分</t>
    </r>
    <r>
      <rPr>
        <b/>
        <sz val="11"/>
        <rFont val="HGSｺﾞｼｯｸM"/>
        <family val="3"/>
        <charset val="128"/>
      </rPr>
      <t>（No.13関係）</t>
    </r>
    <rPh sb="3" eb="5">
      <t>キギョウ</t>
    </rPh>
    <rPh sb="13" eb="15">
      <t>カンケイ</t>
    </rPh>
    <phoneticPr fontId="4"/>
  </si>
  <si>
    <r>
      <t>業種区分</t>
    </r>
    <r>
      <rPr>
        <vertAlign val="superscript"/>
        <sz val="10.5"/>
        <rFont val="HGSｺﾞｼｯｸM"/>
        <family val="3"/>
        <charset val="128"/>
      </rPr>
      <t xml:space="preserve"> ※１</t>
    </r>
    <phoneticPr fontId="4"/>
  </si>
  <si>
    <r>
      <t xml:space="preserve">規模 </t>
    </r>
    <r>
      <rPr>
        <vertAlign val="superscript"/>
        <sz val="10.5"/>
        <rFont val="HGSｺﾞｼｯｸM"/>
        <family val="3"/>
        <charset val="128"/>
      </rPr>
      <t>※２</t>
    </r>
    <phoneticPr fontId="4"/>
  </si>
  <si>
    <r>
      <t>7：名称のみの登録（口座情報の登録が不要な場合）
　　</t>
    </r>
    <r>
      <rPr>
        <sz val="9"/>
        <color rgb="FF000000"/>
        <rFont val="Arial"/>
        <family val="2"/>
      </rPr>
      <t xml:space="preserve">Name Registration Only (in cases where the registration of account information is not required) </t>
    </r>
    <rPh sb="2" eb="4">
      <t>メイショウ</t>
    </rPh>
    <rPh sb="7" eb="9">
      <t>トウロク</t>
    </rPh>
    <rPh sb="10" eb="12">
      <t>コウザ</t>
    </rPh>
    <rPh sb="12" eb="14">
      <t>ジョウホウ</t>
    </rPh>
    <rPh sb="15" eb="17">
      <t>トウロク</t>
    </rPh>
    <rPh sb="18" eb="20">
      <t>フヨウ</t>
    </rPh>
    <rPh sb="21" eb="23">
      <t>バアイ</t>
    </rPh>
    <phoneticPr fontId="4"/>
  </si>
  <si>
    <t>仮登録用ダミー銀行</t>
    <rPh sb="0" eb="3">
      <t>カリトウロク</t>
    </rPh>
    <rPh sb="3" eb="4">
      <t>ヨウ</t>
    </rPh>
    <rPh sb="7" eb="9">
      <t>ギンコウ</t>
    </rPh>
    <phoneticPr fontId="4"/>
  </si>
  <si>
    <t>29</t>
  </si>
  <si>
    <t>2</t>
    <phoneticPr fontId="4"/>
  </si>
  <si>
    <t>3</t>
    <phoneticPr fontId="4"/>
  </si>
  <si>
    <t>31</t>
  </si>
  <si>
    <t>登録用ダミー支店</t>
    <rPh sb="0" eb="2">
      <t>トウロク</t>
    </rPh>
    <rPh sb="2" eb="3">
      <t>ヨウ</t>
    </rPh>
    <rPh sb="6" eb="8">
      <t>シテン</t>
    </rPh>
    <phoneticPr fontId="4"/>
  </si>
  <si>
    <t>役職名</t>
  </si>
  <si>
    <t>郵便番号</t>
  </si>
  <si>
    <t>電話番号</t>
  </si>
  <si>
    <t>メールアドレス</t>
  </si>
  <si>
    <r>
      <rPr>
        <b/>
        <sz val="10"/>
        <rFont val="HGSｺﾞｼｯｸM"/>
        <family val="3"/>
        <charset val="128"/>
      </rPr>
      <t>支店名</t>
    </r>
    <r>
      <rPr>
        <sz val="10"/>
        <rFont val="HGSｺﾞｼｯｸM"/>
        <family val="3"/>
        <charset val="128"/>
      </rPr>
      <t xml:space="preserve">
</t>
    </r>
    <r>
      <rPr>
        <sz val="8"/>
        <rFont val="Arial"/>
        <family val="2"/>
      </rPr>
      <t>Branch Name</t>
    </r>
    <rPh sb="0" eb="2">
      <t>シテン</t>
    </rPh>
    <phoneticPr fontId="1"/>
  </si>
  <si>
    <t>相手先名称</t>
  </si>
  <si>
    <t>相手先正式名称</t>
  </si>
  <si>
    <t>所属名</t>
    <rPh sb="0" eb="3">
      <t>ショゾクメイ</t>
    </rPh>
    <phoneticPr fontId="9"/>
  </si>
  <si>
    <t>住所１</t>
  </si>
  <si>
    <t>住所２</t>
  </si>
  <si>
    <t>請求先</t>
    <phoneticPr fontId="9"/>
  </si>
  <si>
    <t>契約先</t>
    <rPh sb="0" eb="3">
      <t>ケイヤクサキ</t>
    </rPh>
    <phoneticPr fontId="9"/>
  </si>
  <si>
    <t>支払先</t>
  </si>
  <si>
    <t>生年月日</t>
    <rPh sb="0" eb="2">
      <t>セイネン</t>
    </rPh>
    <rPh sb="2" eb="4">
      <t>ガッピ</t>
    </rPh>
    <phoneticPr fontId="9"/>
  </si>
  <si>
    <t>勤務先所在地</t>
    <rPh sb="0" eb="3">
      <t>キンムサキ</t>
    </rPh>
    <rPh sb="3" eb="6">
      <t>ショザイチ</t>
    </rPh>
    <phoneticPr fontId="9"/>
  </si>
  <si>
    <t>メールアドレス（連絡先）</t>
    <rPh sb="8" eb="11">
      <t>レンラクサキ</t>
    </rPh>
    <phoneticPr fontId="9"/>
  </si>
  <si>
    <t>担当者コード1</t>
    <rPh sb="0" eb="3">
      <t>タントウシャ</t>
    </rPh>
    <phoneticPr fontId="9"/>
  </si>
  <si>
    <t>担当者コード2</t>
    <rPh sb="0" eb="3">
      <t>タントウシャ</t>
    </rPh>
    <phoneticPr fontId="9"/>
  </si>
  <si>
    <t>予備1</t>
    <rPh sb="0" eb="2">
      <t>ヨビ</t>
    </rPh>
    <phoneticPr fontId="9"/>
  </si>
  <si>
    <t>予備2</t>
    <rPh sb="0" eb="2">
      <t>ヨビ</t>
    </rPh>
    <phoneticPr fontId="9"/>
  </si>
  <si>
    <t>予備3</t>
    <rPh sb="0" eb="2">
      <t>ヨビ</t>
    </rPh>
    <phoneticPr fontId="9"/>
  </si>
  <si>
    <t>予備4</t>
    <rPh sb="0" eb="2">
      <t>ヨビ</t>
    </rPh>
    <phoneticPr fontId="9"/>
  </si>
  <si>
    <t>有効期間
開始</t>
    <rPh sb="5" eb="7">
      <t>カイシ</t>
    </rPh>
    <phoneticPr fontId="9"/>
  </si>
  <si>
    <t>相手先
区分
コード</t>
    <phoneticPr fontId="4"/>
  </si>
  <si>
    <t>相手先名称
(カナ)</t>
    <phoneticPr fontId="4"/>
  </si>
  <si>
    <t>敬称
コード</t>
    <phoneticPr fontId="4"/>
  </si>
  <si>
    <t>FAX番号</t>
    <phoneticPr fontId="4"/>
  </si>
  <si>
    <t>8-1</t>
    <phoneticPr fontId="4"/>
  </si>
  <si>
    <t>8-2</t>
    <phoneticPr fontId="4"/>
  </si>
  <si>
    <t>8-3</t>
    <phoneticPr fontId="4"/>
  </si>
  <si>
    <r>
      <t xml:space="preserve">所管コード
</t>
    </r>
    <r>
      <rPr>
        <sz val="8"/>
        <rFont val="HGSｺﾞｼｯｸM"/>
        <family val="3"/>
        <charset val="128"/>
      </rPr>
      <t>（組織コード）</t>
    </r>
    <rPh sb="7" eb="9">
      <t>ソシキ</t>
    </rPh>
    <phoneticPr fontId="4"/>
  </si>
  <si>
    <t>敬称コード</t>
    <phoneticPr fontId="4"/>
  </si>
  <si>
    <t>得意先（得意先フラグ）</t>
    <rPh sb="0" eb="3">
      <t>トクイサキ</t>
    </rPh>
    <rPh sb="4" eb="7">
      <t>トクイサキ</t>
    </rPh>
    <phoneticPr fontId="2"/>
  </si>
  <si>
    <t>請求先（請求先フラグ）</t>
    <rPh sb="4" eb="7">
      <t>セイキュウサキ</t>
    </rPh>
    <phoneticPr fontId="4"/>
  </si>
  <si>
    <t>請求書発行（請求書発行有無）</t>
    <rPh sb="6" eb="11">
      <t>セイキュウショハッコウ</t>
    </rPh>
    <phoneticPr fontId="4"/>
  </si>
  <si>
    <t>得意先</t>
    <phoneticPr fontId="4"/>
  </si>
  <si>
    <t>入金区分コード</t>
    <phoneticPr fontId="4"/>
  </si>
  <si>
    <t>請求先消費税課税コード</t>
    <phoneticPr fontId="4"/>
  </si>
  <si>
    <t>仕入先ランク</t>
    <phoneticPr fontId="4"/>
  </si>
  <si>
    <t>契約先（契約先フラグ）</t>
    <rPh sb="0" eb="3">
      <t>ケイヤクサキ</t>
    </rPh>
    <rPh sb="4" eb="7">
      <t>ケイヤクサキ</t>
    </rPh>
    <phoneticPr fontId="2"/>
  </si>
  <si>
    <t>支払先（支払先フラグ）</t>
    <rPh sb="4" eb="7">
      <t>シハライサキ</t>
    </rPh>
    <phoneticPr fontId="4"/>
  </si>
  <si>
    <t>請求先
コード</t>
    <phoneticPr fontId="4"/>
  </si>
  <si>
    <t>得意先
ランク</t>
    <phoneticPr fontId="4"/>
  </si>
  <si>
    <t>支払区分コード</t>
    <phoneticPr fontId="4"/>
  </si>
  <si>
    <t>仕入先消費税課税コード</t>
    <phoneticPr fontId="4"/>
  </si>
  <si>
    <t>支払先
コード</t>
    <phoneticPr fontId="4"/>
  </si>
  <si>
    <t>仕入先
ランク</t>
    <phoneticPr fontId="4"/>
  </si>
  <si>
    <t>予備情報</t>
    <rPh sb="0" eb="4">
      <t>ヨビジョウホウ</t>
    </rPh>
    <phoneticPr fontId="4"/>
  </si>
  <si>
    <t>有効
期間
終了</t>
    <phoneticPr fontId="4"/>
  </si>
  <si>
    <t>請求先
消費税
課税
コード</t>
    <phoneticPr fontId="4"/>
  </si>
  <si>
    <t>請求書
発行</t>
    <phoneticPr fontId="4"/>
  </si>
  <si>
    <t>支払
通知書区分</t>
    <phoneticPr fontId="4"/>
  </si>
  <si>
    <t>支払
区分
コード</t>
    <phoneticPr fontId="4"/>
  </si>
  <si>
    <t>官公需
企業区分コード</t>
    <phoneticPr fontId="4"/>
  </si>
  <si>
    <t>コメ
ント</t>
    <phoneticPr fontId="4"/>
  </si>
  <si>
    <t>支給
区分</t>
    <rPh sb="0" eb="2">
      <t>シキュウ</t>
    </rPh>
    <rPh sb="3" eb="5">
      <t>クブン</t>
    </rPh>
    <phoneticPr fontId="9"/>
  </si>
  <si>
    <t>病院
物流
区分</t>
    <rPh sb="0" eb="2">
      <t>ビョウイン</t>
    </rPh>
    <rPh sb="3" eb="5">
      <t>ブツリュウ</t>
    </rPh>
    <rPh sb="6" eb="8">
      <t>クブン</t>
    </rPh>
    <phoneticPr fontId="9"/>
  </si>
  <si>
    <t>納品
金額
小数点
あり</t>
    <rPh sb="0" eb="2">
      <t>ノウヒン</t>
    </rPh>
    <rPh sb="3" eb="5">
      <t>キンガク</t>
    </rPh>
    <rPh sb="6" eb="9">
      <t>ショウスウテン</t>
    </rPh>
    <phoneticPr fontId="9"/>
  </si>
  <si>
    <t>22</t>
    <phoneticPr fontId="4"/>
  </si>
  <si>
    <t>23</t>
    <phoneticPr fontId="4"/>
  </si>
  <si>
    <t>24</t>
    <phoneticPr fontId="4"/>
  </si>
  <si>
    <t>25</t>
    <phoneticPr fontId="4"/>
  </si>
  <si>
    <t>26</t>
    <phoneticPr fontId="4"/>
  </si>
  <si>
    <t>27</t>
    <phoneticPr fontId="4"/>
  </si>
  <si>
    <t>相手先マスタ</t>
    <rPh sb="0" eb="3">
      <t>アイテサキ</t>
    </rPh>
    <phoneticPr fontId="4"/>
  </si>
  <si>
    <t>30バイト（半角のみ）</t>
    <rPh sb="6" eb="8">
      <t>ハンカク</t>
    </rPh>
    <phoneticPr fontId="80"/>
  </si>
  <si>
    <t>入出金区分コード</t>
  </si>
  <si>
    <t>金融機関コード</t>
  </si>
  <si>
    <t>口座番号</t>
  </si>
  <si>
    <t>預金種別コード</t>
  </si>
  <si>
    <t>大学口座コード</t>
  </si>
  <si>
    <t>40バイト</t>
  </si>
  <si>
    <t>支店
コード</t>
    <phoneticPr fontId="4"/>
  </si>
  <si>
    <t>↑</t>
    <phoneticPr fontId="4"/>
  </si>
  <si>
    <t>デフォルトは「1」としています。
団体や組織の場合は「2」に変更してください。
（1：様、2：御中）</t>
    <rPh sb="17" eb="19">
      <t>ダンタイ</t>
    </rPh>
    <rPh sb="20" eb="22">
      <t>ソシキ</t>
    </rPh>
    <rPh sb="23" eb="25">
      <t>バアイ</t>
    </rPh>
    <rPh sb="30" eb="32">
      <t>ヘンコウ</t>
    </rPh>
    <rPh sb="43" eb="44">
      <t>サマ</t>
    </rPh>
    <rPh sb="47" eb="49">
      <t>オンチュウ</t>
    </rPh>
    <phoneticPr fontId="4"/>
  </si>
  <si>
    <t>仮登録　：頭に＊が付きます
外国送金：頭に外)が付きます
名称のみ：頭に＊が付きます</t>
    <rPh sb="0" eb="3">
      <t>カリトウロク</t>
    </rPh>
    <rPh sb="5" eb="6">
      <t>アタマ</t>
    </rPh>
    <rPh sb="9" eb="10">
      <t>ツ</t>
    </rPh>
    <rPh sb="14" eb="18">
      <t>ガイコクソウキン</t>
    </rPh>
    <rPh sb="19" eb="20">
      <t>アタマ</t>
    </rPh>
    <rPh sb="21" eb="22">
      <t>ソト</t>
    </rPh>
    <rPh sb="24" eb="25">
      <t>ツ</t>
    </rPh>
    <rPh sb="29" eb="31">
      <t>メイショウ</t>
    </rPh>
    <rPh sb="34" eb="35">
      <t>アタマ</t>
    </rPh>
    <rPh sb="38" eb="39">
      <t>ツ</t>
    </rPh>
    <phoneticPr fontId="4"/>
  </si>
  <si>
    <t>仮登録　：頭に＊が付きます
外国送金：頭に＊が付きます
名称のみ：頭に＊が付きます</t>
    <rPh sb="0" eb="3">
      <t>カリトウロク</t>
    </rPh>
    <rPh sb="5" eb="6">
      <t>アタマ</t>
    </rPh>
    <rPh sb="9" eb="10">
      <t>ツ</t>
    </rPh>
    <rPh sb="14" eb="18">
      <t>ガイコクソウキン</t>
    </rPh>
    <rPh sb="19" eb="20">
      <t>アタマ</t>
    </rPh>
    <rPh sb="23" eb="24">
      <t>ツ</t>
    </rPh>
    <rPh sb="28" eb="30">
      <t>メイショウ</t>
    </rPh>
    <rPh sb="33" eb="34">
      <t>アタマ</t>
    </rPh>
    <rPh sb="37" eb="38">
      <t>ツ</t>
    </rPh>
    <phoneticPr fontId="4"/>
  </si>
  <si>
    <t>使用していない</t>
    <rPh sb="0" eb="2">
      <t>シヨウ</t>
    </rPh>
    <phoneticPr fontId="4"/>
  </si>
  <si>
    <t>20ﾊﾞｲﾄ</t>
    <phoneticPr fontId="4"/>
  </si>
  <si>
    <t>10ﾊﾞｲﾄ</t>
    <phoneticPr fontId="4"/>
  </si>
  <si>
    <t>60ﾊﾞｲﾄ（半角のみ）</t>
    <rPh sb="7" eb="9">
      <t>ハンカク</t>
    </rPh>
    <phoneticPr fontId="4"/>
  </si>
  <si>
    <t>8ﾊﾞｲﾄ（半角のみ）</t>
    <rPh sb="6" eb="8">
      <t>ハンカク</t>
    </rPh>
    <phoneticPr fontId="4"/>
  </si>
  <si>
    <t>40ﾊﾞｲﾄ</t>
    <phoneticPr fontId="4"/>
  </si>
  <si>
    <t>15ﾊﾞｲﾄ</t>
    <phoneticPr fontId="4"/>
  </si>
  <si>
    <t>　支払通知書発行（AF列）が1なら、
3（メール）が　自動表示されます。</t>
    <rPh sb="1" eb="5">
      <t>シハライツウチ</t>
    </rPh>
    <rPh sb="5" eb="6">
      <t>ショ</t>
    </rPh>
    <rPh sb="6" eb="8">
      <t>ハッコウ</t>
    </rPh>
    <rPh sb="11" eb="12">
      <t>レツ</t>
    </rPh>
    <rPh sb="27" eb="29">
      <t>ジドウ</t>
    </rPh>
    <rPh sb="29" eb="31">
      <t>ヒョウジ</t>
    </rPh>
    <phoneticPr fontId="4"/>
  </si>
  <si>
    <t>　外国送金：7（不課税）
　それ以外：1（課税税込切捨て）
　が自動表示されます。</t>
    <rPh sb="1" eb="5">
      <t>ガイコクソウキン</t>
    </rPh>
    <rPh sb="8" eb="11">
      <t>フカゼイ</t>
    </rPh>
    <rPh sb="16" eb="18">
      <t>イガイ</t>
    </rPh>
    <rPh sb="21" eb="25">
      <t>カゼイゼイコミ</t>
    </rPh>
    <rPh sb="25" eb="27">
      <t>キリス</t>
    </rPh>
    <rPh sb="32" eb="36">
      <t>ジドウヒョウジ</t>
    </rPh>
    <phoneticPr fontId="4"/>
  </si>
  <si>
    <t>有効期間
開始</t>
    <rPh sb="5" eb="7">
      <t>カイシ</t>
    </rPh>
    <phoneticPr fontId="81"/>
  </si>
  <si>
    <t>手数料
負担
コード</t>
    <phoneticPr fontId="4"/>
  </si>
  <si>
    <t>振込
方法
コード</t>
    <phoneticPr fontId="4"/>
  </si>
  <si>
    <t>端数
処理
コード</t>
    <phoneticPr fontId="4"/>
  </si>
  <si>
    <t>支払
条件
コード</t>
    <phoneticPr fontId="4"/>
  </si>
  <si>
    <t>デフォルト設定</t>
    <rPh sb="5" eb="7">
      <t>セッテイ</t>
    </rPh>
    <phoneticPr fontId="4"/>
  </si>
  <si>
    <t>支払区分と振込先金融機関で自動表示</t>
    <rPh sb="0" eb="4">
      <t>シハライクブン</t>
    </rPh>
    <rPh sb="5" eb="8">
      <t>フリコミサキ</t>
    </rPh>
    <rPh sb="8" eb="12">
      <t>キンユウキカン</t>
    </rPh>
    <rPh sb="13" eb="17">
      <t>ジドウヒョウジ</t>
    </rPh>
    <phoneticPr fontId="4"/>
  </si>
  <si>
    <t>支払通知
配信希望</t>
    <rPh sb="0" eb="4">
      <t>シハライツウチ</t>
    </rPh>
    <rPh sb="5" eb="9">
      <t>ハイシンキボウ</t>
    </rPh>
    <phoneticPr fontId="4"/>
  </si>
  <si>
    <t>支払
区分</t>
    <rPh sb="0" eb="2">
      <t>シハライ</t>
    </rPh>
    <rPh sb="3" eb="5">
      <t>クブン</t>
    </rPh>
    <phoneticPr fontId="4"/>
  </si>
  <si>
    <t>支給
区分</t>
    <rPh sb="0" eb="2">
      <t>シキュウ</t>
    </rPh>
    <rPh sb="3" eb="5">
      <t>クブン</t>
    </rPh>
    <phoneticPr fontId="4"/>
  </si>
  <si>
    <t>初期
設定
支払
口座</t>
    <phoneticPr fontId="4"/>
  </si>
  <si>
    <t>支払区分</t>
    <rPh sb="0" eb="4">
      <t>シハライクブン</t>
    </rPh>
    <phoneticPr fontId="4"/>
  </si>
  <si>
    <t>支給区分</t>
    <rPh sb="0" eb="2">
      <t>シキュウ</t>
    </rPh>
    <rPh sb="2" eb="4">
      <t>クブン</t>
    </rPh>
    <phoneticPr fontId="4"/>
  </si>
  <si>
    <t>登録コード</t>
    <rPh sb="0" eb="2">
      <t>トウロク</t>
    </rPh>
    <phoneticPr fontId="4"/>
  </si>
  <si>
    <t>相手先区分</t>
    <rPh sb="0" eb="5">
      <t>アイテサキクブン</t>
    </rPh>
    <phoneticPr fontId="4"/>
  </si>
  <si>
    <t>カナ名称（氏名）</t>
    <rPh sb="2" eb="4">
      <t>メイショウ</t>
    </rPh>
    <rPh sb="5" eb="7">
      <t>シメイ</t>
    </rPh>
    <phoneticPr fontId="4"/>
  </si>
  <si>
    <t>正式名称（氏名）</t>
    <rPh sb="0" eb="4">
      <t>セイシキメイショウ</t>
    </rPh>
    <rPh sb="5" eb="7">
      <t>シメイ</t>
    </rPh>
    <phoneticPr fontId="4"/>
  </si>
  <si>
    <t>所属</t>
    <rPh sb="0" eb="2">
      <t>ショゾク</t>
    </rPh>
    <phoneticPr fontId="4"/>
  </si>
  <si>
    <t>役職名</t>
    <rPh sb="0" eb="3">
      <t>ヤクショクメイ</t>
    </rPh>
    <phoneticPr fontId="4"/>
  </si>
  <si>
    <t>代表者名</t>
    <rPh sb="0" eb="4">
      <t>ダイヒョウシャメイ</t>
    </rPh>
    <phoneticPr fontId="4"/>
  </si>
  <si>
    <t>索引</t>
    <rPh sb="0" eb="2">
      <t>サクイン</t>
    </rPh>
    <phoneticPr fontId="4"/>
  </si>
  <si>
    <t>居所（業者は所在地）</t>
    <rPh sb="0" eb="2">
      <t>キョショ</t>
    </rPh>
    <rPh sb="3" eb="5">
      <t>ギョウシャ</t>
    </rPh>
    <rPh sb="6" eb="9">
      <t>ショザイチ</t>
    </rPh>
    <phoneticPr fontId="4"/>
  </si>
  <si>
    <t>電話番号</t>
    <rPh sb="0" eb="4">
      <t>デンワバンゴウ</t>
    </rPh>
    <phoneticPr fontId="4"/>
  </si>
  <si>
    <t>FAX番号</t>
    <rPh sb="3" eb="5">
      <t>バンゴウ</t>
    </rPh>
    <phoneticPr fontId="4"/>
  </si>
  <si>
    <t>パスワード</t>
    <phoneticPr fontId="4"/>
  </si>
  <si>
    <t>メールアドレス</t>
    <phoneticPr fontId="4"/>
  </si>
  <si>
    <t>請求先コード</t>
    <rPh sb="0" eb="3">
      <t>セイキュウサキ</t>
    </rPh>
    <phoneticPr fontId="4"/>
  </si>
  <si>
    <t>支払区分</t>
    <rPh sb="0" eb="2">
      <t>シハラ</t>
    </rPh>
    <rPh sb="2" eb="4">
      <t>クブン</t>
    </rPh>
    <phoneticPr fontId="4"/>
  </si>
  <si>
    <t>生年月日</t>
    <rPh sb="0" eb="4">
      <t>セイネンガッピ</t>
    </rPh>
    <phoneticPr fontId="4"/>
  </si>
  <si>
    <t>勤務先所在地</t>
    <rPh sb="0" eb="6">
      <t>キンムサキショザイチ</t>
    </rPh>
    <phoneticPr fontId="4"/>
  </si>
  <si>
    <t>メールアドレス（連絡先）</t>
    <rPh sb="8" eb="11">
      <t>レンラクサキ</t>
    </rPh>
    <phoneticPr fontId="4"/>
  </si>
  <si>
    <t>担当者コード1</t>
    <rPh sb="0" eb="3">
      <t>タントウシャ</t>
    </rPh>
    <phoneticPr fontId="4"/>
  </si>
  <si>
    <t>担当者コード2</t>
    <rPh sb="0" eb="3">
      <t>タントウシャ</t>
    </rPh>
    <phoneticPr fontId="4"/>
  </si>
  <si>
    <t>予備1</t>
    <rPh sb="0" eb="2">
      <t>ヨビ</t>
    </rPh>
    <phoneticPr fontId="4"/>
  </si>
  <si>
    <t>予備2</t>
    <rPh sb="0" eb="2">
      <t>ヨビ</t>
    </rPh>
    <phoneticPr fontId="4"/>
  </si>
  <si>
    <t>予備3</t>
    <rPh sb="0" eb="2">
      <t>ヨビ</t>
    </rPh>
    <phoneticPr fontId="4"/>
  </si>
  <si>
    <t>予備4</t>
    <rPh sb="0" eb="2">
      <t>ヨビ</t>
    </rPh>
    <phoneticPr fontId="4"/>
  </si>
  <si>
    <t>相手先コード</t>
    <rPh sb="0" eb="3">
      <t>アイテサキ</t>
    </rPh>
    <phoneticPr fontId="4"/>
  </si>
  <si>
    <t>枝番</t>
    <rPh sb="0" eb="2">
      <t>エダバン</t>
    </rPh>
    <phoneticPr fontId="4"/>
  </si>
  <si>
    <t>入出金区分</t>
    <rPh sb="0" eb="5">
      <t>ニュウシュッキンクブン</t>
    </rPh>
    <phoneticPr fontId="4"/>
  </si>
  <si>
    <t>金融機関コード</t>
    <rPh sb="0" eb="4">
      <t>キンユウキカン</t>
    </rPh>
    <phoneticPr fontId="4"/>
  </si>
  <si>
    <t>金融機関名</t>
    <rPh sb="0" eb="5">
      <t>キンユウキカンメイ</t>
    </rPh>
    <phoneticPr fontId="4"/>
  </si>
  <si>
    <t>支店コード</t>
    <rPh sb="0" eb="2">
      <t>シテン</t>
    </rPh>
    <phoneticPr fontId="4"/>
  </si>
  <si>
    <t>支店名称</t>
    <rPh sb="0" eb="4">
      <t>シテンメイショウ</t>
    </rPh>
    <phoneticPr fontId="4"/>
  </si>
  <si>
    <t>口座番号</t>
    <rPh sb="0" eb="4">
      <t>コウザバンゴウ</t>
    </rPh>
    <phoneticPr fontId="4"/>
  </si>
  <si>
    <t>手数料負担</t>
    <rPh sb="0" eb="5">
      <t>テスウリョウフタン</t>
    </rPh>
    <phoneticPr fontId="4"/>
  </si>
  <si>
    <t>支給区分</t>
    <rPh sb="0" eb="4">
      <t>シキュウクブン</t>
    </rPh>
    <phoneticPr fontId="4"/>
  </si>
  <si>
    <t>メモ欄</t>
    <rPh sb="2" eb="3">
      <t>ラン</t>
    </rPh>
    <phoneticPr fontId="4"/>
  </si>
  <si>
    <t>郵便番号</t>
    <rPh sb="0" eb="4">
      <t>ユウビンバンゴウ</t>
    </rPh>
    <phoneticPr fontId="4"/>
  </si>
  <si>
    <t>住所1</t>
    <rPh sb="0" eb="2">
      <t>ジュウショ</t>
    </rPh>
    <phoneticPr fontId="4"/>
  </si>
  <si>
    <t>住所2</t>
    <rPh sb="0" eb="2">
      <t>ジュウショ</t>
    </rPh>
    <phoneticPr fontId="4"/>
  </si>
  <si>
    <t>1：新規登録/本登録</t>
    <rPh sb="2" eb="4">
      <t>シンキ</t>
    </rPh>
    <rPh sb="4" eb="6">
      <t>トウロク</t>
    </rPh>
    <rPh sb="7" eb="10">
      <t>ホントウロク</t>
    </rPh>
    <phoneticPr fontId="4"/>
  </si>
  <si>
    <t>2：仮登録</t>
    <rPh sb="2" eb="5">
      <t>カリトウロク</t>
    </rPh>
    <phoneticPr fontId="4"/>
  </si>
  <si>
    <t>3：登録内容の変更</t>
    <rPh sb="2" eb="6">
      <t>トウロクナイヨウ</t>
    </rPh>
    <rPh sb="7" eb="9">
      <t>ヘンコウ</t>
    </rPh>
    <phoneticPr fontId="4"/>
  </si>
  <si>
    <t>4：支払先口座の追加（業者のみ）</t>
    <rPh sb="2" eb="4">
      <t>シハライ</t>
    </rPh>
    <rPh sb="4" eb="7">
      <t>サキコウザ</t>
    </rPh>
    <rPh sb="8" eb="10">
      <t>ツイカ</t>
    </rPh>
    <rPh sb="11" eb="13">
      <t>ギョウシャ</t>
    </rPh>
    <phoneticPr fontId="4"/>
  </si>
  <si>
    <t>5：本学学生の口座登録</t>
    <rPh sb="2" eb="4">
      <t>ホンガク</t>
    </rPh>
    <rPh sb="4" eb="6">
      <t>ガクセイ</t>
    </rPh>
    <rPh sb="7" eb="11">
      <t>コウザトウロク</t>
    </rPh>
    <phoneticPr fontId="4"/>
  </si>
  <si>
    <t>6：外国送金</t>
    <rPh sb="2" eb="6">
      <t>ガイコクソウキン</t>
    </rPh>
    <phoneticPr fontId="4"/>
  </si>
  <si>
    <t>7：名称のみの登録（口座情報の登録が不要な場合）</t>
    <rPh sb="2" eb="4">
      <t>メイショウ</t>
    </rPh>
    <rPh sb="7" eb="9">
      <t>トウロク</t>
    </rPh>
    <rPh sb="10" eb="12">
      <t>コウザ</t>
    </rPh>
    <rPh sb="12" eb="14">
      <t>ジョウホウ</t>
    </rPh>
    <rPh sb="15" eb="17">
      <t>トウロク</t>
    </rPh>
    <rPh sb="18" eb="20">
      <t>フヨウ</t>
    </rPh>
    <rPh sb="21" eb="23">
      <t>バアイ</t>
    </rPh>
    <phoneticPr fontId="4"/>
  </si>
  <si>
    <t>有効期間
開始</t>
    <rPh sb="0" eb="2">
      <t>ユウコウ</t>
    </rPh>
    <rPh sb="2" eb="4">
      <t>キカン</t>
    </rPh>
    <rPh sb="5" eb="7">
      <t>カイシ</t>
    </rPh>
    <phoneticPr fontId="4"/>
  </si>
  <si>
    <t>有効期間
終了</t>
    <rPh sb="0" eb="2">
      <t>ユウコウ</t>
    </rPh>
    <rPh sb="2" eb="4">
      <t>キカン</t>
    </rPh>
    <rPh sb="5" eb="7">
      <t>シュウリョウ</t>
    </rPh>
    <phoneticPr fontId="4"/>
  </si>
  <si>
    <t>1：業者</t>
    <rPh sb="2" eb="4">
      <t>ギョウシャ</t>
    </rPh>
    <phoneticPr fontId="4"/>
  </si>
  <si>
    <t>2：個人事業主</t>
    <rPh sb="2" eb="7">
      <t>コジンジギョウヌシ</t>
    </rPh>
    <phoneticPr fontId="4"/>
  </si>
  <si>
    <t>3：本学教職員・非常勤職員</t>
    <rPh sb="2" eb="7">
      <t>ホンガクキョウショクイン</t>
    </rPh>
    <rPh sb="8" eb="13">
      <t>ヒジョウキンショクイン</t>
    </rPh>
    <phoneticPr fontId="4"/>
  </si>
  <si>
    <t>4：本学学生</t>
    <rPh sb="2" eb="6">
      <t>ホンガクガクセイ</t>
    </rPh>
    <phoneticPr fontId="4"/>
  </si>
  <si>
    <t>5：学外個人・特別研究員</t>
    <rPh sb="2" eb="4">
      <t>ガクガイ</t>
    </rPh>
    <rPh sb="4" eb="6">
      <t>コジン</t>
    </rPh>
    <rPh sb="7" eb="12">
      <t>トクベツケンキュウイン</t>
    </rPh>
    <phoneticPr fontId="4"/>
  </si>
  <si>
    <t>6：外国送金（業者）</t>
    <rPh sb="2" eb="6">
      <t>ガイコクソウキン</t>
    </rPh>
    <rPh sb="7" eb="9">
      <t>ギョウシャ</t>
    </rPh>
    <phoneticPr fontId="4"/>
  </si>
  <si>
    <t>7：受領代理</t>
    <rPh sb="2" eb="6">
      <t>ジュリョウダイリ</t>
    </rPh>
    <phoneticPr fontId="4"/>
  </si>
  <si>
    <t>8：その他</t>
    <rPh sb="4" eb="5">
      <t>タ</t>
    </rPh>
    <phoneticPr fontId="4"/>
  </si>
  <si>
    <t>9：外国送金（個人）</t>
    <rPh sb="2" eb="6">
      <t>ガイコクソウキン</t>
    </rPh>
    <rPh sb="7" eb="9">
      <t>コジン</t>
    </rPh>
    <phoneticPr fontId="4"/>
  </si>
  <si>
    <t>相手先名称
（氏名）</t>
    <rPh sb="0" eb="5">
      <t>アイテサキメイショウ</t>
    </rPh>
    <rPh sb="7" eb="9">
      <t>シメイ</t>
    </rPh>
    <phoneticPr fontId="4"/>
  </si>
  <si>
    <t>敬称コード</t>
    <rPh sb="0" eb="2">
      <t>ケイショウ</t>
    </rPh>
    <phoneticPr fontId="4"/>
  </si>
  <si>
    <t>不老町1</t>
    <rPh sb="0" eb="3">
      <t>フロウチョウ</t>
    </rPh>
    <phoneticPr fontId="4"/>
  </si>
  <si>
    <t>組織
コード</t>
    <rPh sb="0" eb="2">
      <t>ソシキ</t>
    </rPh>
    <phoneticPr fontId="4"/>
  </si>
  <si>
    <t>誓約
区分</t>
    <rPh sb="0" eb="2">
      <t>セイヤク</t>
    </rPh>
    <rPh sb="3" eb="5">
      <t>クブン</t>
    </rPh>
    <phoneticPr fontId="4"/>
  </si>
  <si>
    <t>請求書
発行有無</t>
    <rPh sb="0" eb="3">
      <t>セイキュウショ</t>
    </rPh>
    <rPh sb="4" eb="8">
      <t>ハッコウウム</t>
    </rPh>
    <phoneticPr fontId="4"/>
  </si>
  <si>
    <t>得意先
ランク</t>
    <rPh sb="0" eb="3">
      <t>トクイサキ</t>
    </rPh>
    <phoneticPr fontId="4"/>
  </si>
  <si>
    <t>入金区分
コード</t>
    <rPh sb="0" eb="4">
      <t>ニュウキンクブン</t>
    </rPh>
    <phoneticPr fontId="4"/>
  </si>
  <si>
    <t>請求先
消費税
課税区分</t>
    <rPh sb="0" eb="2">
      <t>セイキュウ</t>
    </rPh>
    <rPh sb="2" eb="3">
      <t>サキ</t>
    </rPh>
    <rPh sb="4" eb="7">
      <t>ショウヒゼイ</t>
    </rPh>
    <rPh sb="8" eb="12">
      <t>カゼイクブン</t>
    </rPh>
    <phoneticPr fontId="4"/>
  </si>
  <si>
    <t>得意先</t>
    <rPh sb="0" eb="3">
      <t>トクイサキ</t>
    </rPh>
    <phoneticPr fontId="4"/>
  </si>
  <si>
    <t>請求先</t>
    <rPh sb="0" eb="3">
      <t>セイキュウサキ</t>
    </rPh>
    <phoneticPr fontId="4"/>
  </si>
  <si>
    <t>支払先</t>
    <rPh sb="0" eb="3">
      <t>シハライサキ</t>
    </rPh>
    <phoneticPr fontId="4"/>
  </si>
  <si>
    <t>契約先</t>
    <rPh sb="0" eb="3">
      <t>ケイヤクサキ</t>
    </rPh>
    <phoneticPr fontId="4"/>
  </si>
  <si>
    <t>支払先
コード</t>
    <rPh sb="0" eb="3">
      <t>シハライサキ</t>
    </rPh>
    <phoneticPr fontId="4"/>
  </si>
  <si>
    <t>仕入先
ランク</t>
    <rPh sb="0" eb="2">
      <t>シイレ</t>
    </rPh>
    <rPh sb="2" eb="3">
      <t>サキ</t>
    </rPh>
    <phoneticPr fontId="4"/>
  </si>
  <si>
    <t>仕入先
消費税
課税区分</t>
    <rPh sb="0" eb="3">
      <t>シイレサキ</t>
    </rPh>
    <rPh sb="4" eb="7">
      <t>ショウヒゼイ</t>
    </rPh>
    <rPh sb="8" eb="10">
      <t>カゼイ</t>
    </rPh>
    <rPh sb="10" eb="12">
      <t>クブン</t>
    </rPh>
    <phoneticPr fontId="4"/>
  </si>
  <si>
    <t>支払
通知
書区分</t>
    <rPh sb="0" eb="2">
      <t>シハライ</t>
    </rPh>
    <rPh sb="3" eb="5">
      <t>ツウチ</t>
    </rPh>
    <rPh sb="6" eb="7">
      <t>ショ</t>
    </rPh>
    <rPh sb="7" eb="9">
      <t>クブン</t>
    </rPh>
    <phoneticPr fontId="4"/>
  </si>
  <si>
    <t>選択</t>
    <rPh sb="0" eb="2">
      <t>センタク</t>
    </rPh>
    <phoneticPr fontId="4"/>
  </si>
  <si>
    <t>入力</t>
    <rPh sb="0" eb="2">
      <t>ニュウリョク</t>
    </rPh>
    <phoneticPr fontId="4"/>
  </si>
  <si>
    <t>1：配信希望</t>
    <rPh sb="2" eb="4">
      <t>ハイシン</t>
    </rPh>
    <rPh sb="4" eb="6">
      <t>キボウ</t>
    </rPh>
    <phoneticPr fontId="4"/>
  </si>
  <si>
    <t>病院
物流
区分</t>
    <rPh sb="0" eb="2">
      <t>ビョウイン</t>
    </rPh>
    <rPh sb="3" eb="5">
      <t>ブツリュウ</t>
    </rPh>
    <rPh sb="6" eb="8">
      <t>クブン</t>
    </rPh>
    <phoneticPr fontId="4"/>
  </si>
  <si>
    <t>納品
金額
小数点
あり</t>
    <rPh sb="0" eb="2">
      <t>ノウヒン</t>
    </rPh>
    <rPh sb="3" eb="5">
      <t>キンガク</t>
    </rPh>
    <rPh sb="6" eb="9">
      <t>ショウスウテン</t>
    </rPh>
    <phoneticPr fontId="4"/>
  </si>
  <si>
    <t>初期
支払
口座</t>
    <rPh sb="0" eb="2">
      <t>ショキ</t>
    </rPh>
    <rPh sb="3" eb="5">
      <t>シハライ</t>
    </rPh>
    <rPh sb="6" eb="8">
      <t>コウザ</t>
    </rPh>
    <phoneticPr fontId="4"/>
  </si>
  <si>
    <t>有効
期間
開始</t>
    <rPh sb="0" eb="2">
      <t>ユウコウ</t>
    </rPh>
    <rPh sb="3" eb="5">
      <t>キカン</t>
    </rPh>
    <rPh sb="6" eb="8">
      <t>カイシ</t>
    </rPh>
    <phoneticPr fontId="4"/>
  </si>
  <si>
    <t>有効
期間
終了</t>
    <rPh sb="0" eb="2">
      <t>ユウコウ</t>
    </rPh>
    <rPh sb="3" eb="5">
      <t>キカン</t>
    </rPh>
    <rPh sb="6" eb="8">
      <t>シュウリョウ</t>
    </rPh>
    <phoneticPr fontId="4"/>
  </si>
  <si>
    <t>0005</t>
    <phoneticPr fontId="4"/>
  </si>
  <si>
    <t>1：普通</t>
    <rPh sb="2" eb="4">
      <t>フツウ</t>
    </rPh>
    <phoneticPr fontId="4"/>
  </si>
  <si>
    <t>2：当座</t>
    <rPh sb="2" eb="4">
      <t>トウザ</t>
    </rPh>
    <phoneticPr fontId="4"/>
  </si>
  <si>
    <t>4：貯蓄</t>
    <rPh sb="2" eb="4">
      <t>チョチク</t>
    </rPh>
    <phoneticPr fontId="4"/>
  </si>
  <si>
    <t>9：その他</t>
    <rPh sb="4" eb="5">
      <t>タ</t>
    </rPh>
    <phoneticPr fontId="4"/>
  </si>
  <si>
    <t>支払通知
メール配信</t>
    <rPh sb="0" eb="4">
      <t>シハライツウチ</t>
    </rPh>
    <rPh sb="8" eb="10">
      <t>ハイシン</t>
    </rPh>
    <phoneticPr fontId="4"/>
  </si>
  <si>
    <t>大学
口座
コード</t>
    <rPh sb="0" eb="2">
      <t>ダイガク</t>
    </rPh>
    <rPh sb="3" eb="5">
      <t>コウザ</t>
    </rPh>
    <phoneticPr fontId="4"/>
  </si>
  <si>
    <t>入金/支払
条件
コード</t>
    <rPh sb="0" eb="2">
      <t>ニュウキン</t>
    </rPh>
    <rPh sb="3" eb="5">
      <t>シハライ</t>
    </rPh>
    <rPh sb="6" eb="8">
      <t>ジョウケン</t>
    </rPh>
    <phoneticPr fontId="4"/>
  </si>
  <si>
    <t>端数
処理</t>
    <rPh sb="0" eb="2">
      <t>ハスウ</t>
    </rPh>
    <rPh sb="3" eb="5">
      <t>ショリ</t>
    </rPh>
    <phoneticPr fontId="4"/>
  </si>
  <si>
    <t>振込
方法</t>
    <rPh sb="0" eb="2">
      <t>フリコミ</t>
    </rPh>
    <rPh sb="3" eb="5">
      <t>ホウホウ</t>
    </rPh>
    <phoneticPr fontId="4"/>
  </si>
  <si>
    <t>所属名・担当者名・内線等</t>
    <rPh sb="0" eb="3">
      <t>ショゾクメイ</t>
    </rPh>
    <rPh sb="4" eb="7">
      <t>タントウシャ</t>
    </rPh>
    <rPh sb="7" eb="8">
      <t>メイ</t>
    </rPh>
    <rPh sb="9" eb="12">
      <t>ナイセントウ</t>
    </rPh>
    <phoneticPr fontId="4"/>
  </si>
  <si>
    <t>1：総合振込</t>
    <rPh sb="2" eb="6">
      <t>ソウゴウフリコミ</t>
    </rPh>
    <phoneticPr fontId="4"/>
  </si>
  <si>
    <t>4：外国送金</t>
    <rPh sb="2" eb="6">
      <t>ガイコクソウキン</t>
    </rPh>
    <phoneticPr fontId="4"/>
  </si>
  <si>
    <t>1：職員</t>
    <rPh sb="2" eb="4">
      <t>ショクイン</t>
    </rPh>
    <phoneticPr fontId="4"/>
  </si>
  <si>
    <t>2：職員（学割適用）</t>
    <rPh sb="2" eb="4">
      <t>ショクイン</t>
    </rPh>
    <rPh sb="5" eb="9">
      <t>ガクワリテキヨウ</t>
    </rPh>
    <phoneticPr fontId="4"/>
  </si>
  <si>
    <t>3：役員・指定職（ｸﾞﾘｰﾝ利用無）</t>
    <rPh sb="2" eb="4">
      <t>ヤクイン</t>
    </rPh>
    <rPh sb="5" eb="8">
      <t>シテイショク</t>
    </rPh>
    <rPh sb="14" eb="16">
      <t>リヨウ</t>
    </rPh>
    <rPh sb="16" eb="17">
      <t>ナ</t>
    </rPh>
    <phoneticPr fontId="4"/>
  </si>
  <si>
    <t>4：役員・指定職（ｸﾞﾘｰﾝ利用）</t>
    <rPh sb="2" eb="4">
      <t>ヤクイン</t>
    </rPh>
    <rPh sb="5" eb="8">
      <t>シテイショク</t>
    </rPh>
    <rPh sb="14" eb="16">
      <t>リヨウ</t>
    </rPh>
    <phoneticPr fontId="4"/>
  </si>
  <si>
    <t>5：学生</t>
    <rPh sb="2" eb="4">
      <t>ガクセイ</t>
    </rPh>
    <phoneticPr fontId="4"/>
  </si>
  <si>
    <t>6：学生（学割適用無）</t>
    <rPh sb="2" eb="4">
      <t>ガクセイ</t>
    </rPh>
    <rPh sb="5" eb="9">
      <t>ガクワリテキヨウ</t>
    </rPh>
    <rPh sb="9" eb="10">
      <t>ム</t>
    </rPh>
    <phoneticPr fontId="4"/>
  </si>
  <si>
    <t>職員番号
コード2</t>
    <rPh sb="0" eb="4">
      <t>ショクインバンゴウ</t>
    </rPh>
    <phoneticPr fontId="4"/>
  </si>
  <si>
    <t>職員番号
コード1</t>
    <rPh sb="0" eb="4">
      <t>ショクインバンゴウ</t>
    </rPh>
    <phoneticPr fontId="4"/>
  </si>
  <si>
    <t>×</t>
  </si>
  <si>
    <t>ｶﾘﾄｳﾛｸﾖｳﾀﾞﾐｰｺｳｻﾞ</t>
  </si>
  <si>
    <t>計算式</t>
    <rPh sb="0" eb="3">
      <t>ケイサンシキ</t>
    </rPh>
    <phoneticPr fontId="4"/>
  </si>
  <si>
    <t>8</t>
    <phoneticPr fontId="4"/>
  </si>
  <si>
    <r>
      <t xml:space="preserve">ハイフンも入力してください。
</t>
    </r>
    <r>
      <rPr>
        <sz val="8"/>
        <color theme="1"/>
        <rFont val="Arial"/>
        <family val="2"/>
      </rPr>
      <t>Please include the hyphens when entering the number.</t>
    </r>
    <rPh sb="5" eb="7">
      <t>ニュウリョク</t>
    </rPh>
    <phoneticPr fontId="1"/>
  </si>
  <si>
    <t>※ №1 登録コード（6+学生番号9桁）は入力必須です。</t>
    <rPh sb="5" eb="7">
      <t>トウロク</t>
    </rPh>
    <rPh sb="13" eb="17">
      <t>ガクセイバンゴウ</t>
    </rPh>
    <rPh sb="18" eb="19">
      <t>ケタ</t>
    </rPh>
    <rPh sb="23" eb="25">
      <t>ヒッスウ</t>
    </rPh>
    <phoneticPr fontId="4"/>
  </si>
  <si>
    <t>※ No.1 “Registration Code（6+Student ID Number）” is required to have information entered.</t>
    <phoneticPr fontId="4"/>
  </si>
  <si>
    <t>入力項目</t>
    <rPh sb="0" eb="4">
      <t>ニュウリョクコウモク</t>
    </rPh>
    <phoneticPr fontId="4"/>
  </si>
  <si>
    <r>
      <t>1：業者　</t>
    </r>
    <r>
      <rPr>
        <sz val="8"/>
        <color rgb="FF000000"/>
        <rFont val="Arial"/>
        <family val="2"/>
      </rPr>
      <t>Corporation</t>
    </r>
    <rPh sb="2" eb="4">
      <t>ギョウシャ</t>
    </rPh>
    <phoneticPr fontId="4"/>
  </si>
  <si>
    <r>
      <t>2：個人事業主　</t>
    </r>
    <r>
      <rPr>
        <sz val="8"/>
        <color rgb="FF000000"/>
        <rFont val="Arial"/>
        <family val="2"/>
      </rPr>
      <t>Sole proprietor</t>
    </r>
    <rPh sb="2" eb="7">
      <t>コジンジギョウヌシ</t>
    </rPh>
    <phoneticPr fontId="4"/>
  </si>
  <si>
    <r>
      <t>3：本学教職員・非常勤職員　</t>
    </r>
    <r>
      <rPr>
        <sz val="8"/>
        <color rgb="FF000000"/>
        <rFont val="Arial"/>
        <family val="2"/>
      </rPr>
      <t>NU faculty/staff</t>
    </r>
    <rPh sb="2" eb="4">
      <t>ホンガク</t>
    </rPh>
    <rPh sb="4" eb="7">
      <t>キョウショクイン</t>
    </rPh>
    <rPh sb="8" eb="11">
      <t>ヒジョウキン</t>
    </rPh>
    <rPh sb="11" eb="13">
      <t>ショクイン</t>
    </rPh>
    <phoneticPr fontId="4"/>
  </si>
  <si>
    <r>
      <t>4：本学学生　</t>
    </r>
    <r>
      <rPr>
        <sz val="8"/>
        <color rgb="FF000000"/>
        <rFont val="Arial"/>
        <family val="2"/>
      </rPr>
      <t>NU student</t>
    </r>
    <rPh sb="2" eb="6">
      <t>ホンガクガクセイ</t>
    </rPh>
    <phoneticPr fontId="4"/>
  </si>
  <si>
    <r>
      <t>5：学外個人・特別研究員　</t>
    </r>
    <r>
      <rPr>
        <sz val="8"/>
        <color rgb="FF000000"/>
        <rFont val="Arial"/>
        <family val="2"/>
      </rPr>
      <t>Outside individual / Special research fellow</t>
    </r>
    <rPh sb="2" eb="6">
      <t>ガクガイコジン</t>
    </rPh>
    <rPh sb="7" eb="9">
      <t>トクベツ</t>
    </rPh>
    <rPh sb="9" eb="12">
      <t>ケンキュウイン</t>
    </rPh>
    <phoneticPr fontId="4"/>
  </si>
  <si>
    <r>
      <t>6：外国送金（業者）　</t>
    </r>
    <r>
      <rPr>
        <sz val="8"/>
        <color rgb="FF000000"/>
        <rFont val="Arial"/>
        <family val="2"/>
      </rPr>
      <t>International transfer (for corporation)</t>
    </r>
    <r>
      <rPr>
        <sz val="8"/>
        <color rgb="FF000000"/>
        <rFont val="HGSｺﾞｼｯｸM"/>
        <family val="2"/>
        <charset val="128"/>
      </rPr>
      <t>　</t>
    </r>
    <rPh sb="2" eb="6">
      <t>ガイコクソウキン</t>
    </rPh>
    <rPh sb="7" eb="9">
      <t>ギョウシャ</t>
    </rPh>
    <phoneticPr fontId="4"/>
  </si>
  <si>
    <r>
      <t>7：受領代理　</t>
    </r>
    <r>
      <rPr>
        <sz val="8"/>
        <color rgb="FF000000"/>
        <rFont val="Arial"/>
        <family val="2"/>
      </rPr>
      <t>Proxy recipient</t>
    </r>
    <rPh sb="2" eb="6">
      <t>ジュリョウダイリ</t>
    </rPh>
    <phoneticPr fontId="4"/>
  </si>
  <si>
    <r>
      <t>8：その他　</t>
    </r>
    <r>
      <rPr>
        <sz val="8"/>
        <color rgb="FF000000"/>
        <rFont val="Arial"/>
        <family val="2"/>
      </rPr>
      <t>Other</t>
    </r>
    <rPh sb="4" eb="5">
      <t>タ</t>
    </rPh>
    <phoneticPr fontId="4"/>
  </si>
  <si>
    <r>
      <t>9：外国送金（個人）　</t>
    </r>
    <r>
      <rPr>
        <sz val="8"/>
        <color rgb="FF000000"/>
        <rFont val="Arial"/>
        <family val="2"/>
      </rPr>
      <t>International transfer (for individual)</t>
    </r>
    <rPh sb="2" eb="6">
      <t>ガイコクソウキン</t>
    </rPh>
    <rPh sb="7" eb="9">
      <t>コジン</t>
    </rPh>
    <phoneticPr fontId="4"/>
  </si>
  <si>
    <r>
      <t xml:space="preserve">プルダウンより選択してください。
</t>
    </r>
    <r>
      <rPr>
        <sz val="8"/>
        <color theme="1"/>
        <rFont val="Arial"/>
        <family val="2"/>
      </rPr>
      <t>Please select from the dropdown.</t>
    </r>
    <rPh sb="7" eb="9">
      <t>センタク</t>
    </rPh>
    <phoneticPr fontId="1"/>
  </si>
  <si>
    <r>
      <t>4：貯蓄　</t>
    </r>
    <r>
      <rPr>
        <sz val="8"/>
        <color rgb="FF000000"/>
        <rFont val="Arial"/>
        <family val="2"/>
      </rPr>
      <t>Savings Account (chochiku)</t>
    </r>
    <rPh sb="2" eb="4">
      <t>チョチク</t>
    </rPh>
    <phoneticPr fontId="4"/>
  </si>
  <si>
    <r>
      <t>9：その他　</t>
    </r>
    <r>
      <rPr>
        <sz val="8"/>
        <color rgb="FF000000"/>
        <rFont val="Arial"/>
        <family val="2"/>
      </rPr>
      <t>Other</t>
    </r>
    <rPh sb="4" eb="5">
      <t>タ</t>
    </rPh>
    <phoneticPr fontId="4"/>
  </si>
  <si>
    <r>
      <t>1：普通　</t>
    </r>
    <r>
      <rPr>
        <sz val="8"/>
        <color rgb="FF000000"/>
        <rFont val="Arial"/>
        <family val="2"/>
      </rPr>
      <t>Savings Account (futsū)</t>
    </r>
    <rPh sb="2" eb="4">
      <t>フツウ</t>
    </rPh>
    <phoneticPr fontId="4"/>
  </si>
  <si>
    <r>
      <t>2：当座　</t>
    </r>
    <r>
      <rPr>
        <sz val="8"/>
        <color rgb="FF000000"/>
        <rFont val="Arial"/>
        <family val="2"/>
      </rPr>
      <t>Checking Account (touza)</t>
    </r>
    <phoneticPr fontId="4"/>
  </si>
  <si>
    <r>
      <t>6：学生</t>
    </r>
    <r>
      <rPr>
        <sz val="8"/>
        <color rgb="FF000000"/>
        <rFont val="HGSｺﾞｼｯｸM"/>
        <family val="3"/>
        <charset val="128"/>
      </rPr>
      <t>（学割適用無）</t>
    </r>
    <rPh sb="2" eb="4">
      <t>ガクセイ</t>
    </rPh>
    <rPh sb="5" eb="10">
      <t>ガクワリテキヨウナシ</t>
    </rPh>
    <phoneticPr fontId="4"/>
  </si>
  <si>
    <r>
      <t>4：役員・指定職</t>
    </r>
    <r>
      <rPr>
        <sz val="8"/>
        <color rgb="FF000000"/>
        <rFont val="HGSｺﾞｼｯｸM"/>
        <family val="3"/>
        <charset val="128"/>
      </rPr>
      <t>（ｸﾞﾘｰﾝ利用）</t>
    </r>
    <rPh sb="2" eb="4">
      <t>ヤクイン</t>
    </rPh>
    <rPh sb="5" eb="8">
      <t>シテイショク</t>
    </rPh>
    <rPh sb="14" eb="16">
      <t>リヨウ</t>
    </rPh>
    <phoneticPr fontId="4"/>
  </si>
  <si>
    <r>
      <t>3：役員・指定職</t>
    </r>
    <r>
      <rPr>
        <sz val="8"/>
        <color rgb="FF000000"/>
        <rFont val="HGSｺﾞｼｯｸM"/>
        <family val="3"/>
        <charset val="128"/>
      </rPr>
      <t>（ｸﾞﾘｰﾝ利用無）</t>
    </r>
    <rPh sb="2" eb="4">
      <t>ヤクイン</t>
    </rPh>
    <rPh sb="5" eb="8">
      <t>シテイショク</t>
    </rPh>
    <rPh sb="14" eb="16">
      <t>リヨウ</t>
    </rPh>
    <rPh sb="16" eb="17">
      <t>ム</t>
    </rPh>
    <phoneticPr fontId="4"/>
  </si>
  <si>
    <r>
      <t>2：職員</t>
    </r>
    <r>
      <rPr>
        <sz val="8"/>
        <color rgb="FF000000"/>
        <rFont val="HGSｺﾞｼｯｸM"/>
        <family val="3"/>
        <charset val="128"/>
      </rPr>
      <t>（学割適用）</t>
    </r>
    <rPh sb="2" eb="4">
      <t>ショクイン</t>
    </rPh>
    <rPh sb="5" eb="9">
      <t>ガクワリテキヨウ</t>
    </rPh>
    <phoneticPr fontId="4"/>
  </si>
  <si>
    <t>1：支払通知メール配信希望</t>
    <rPh sb="2" eb="6">
      <t>シハライツウチ</t>
    </rPh>
    <rPh sb="9" eb="13">
      <t>ハイシンキボウ</t>
    </rPh>
    <phoneticPr fontId="4"/>
  </si>
  <si>
    <r>
      <t xml:space="preserve">支払通知書発行
</t>
    </r>
    <r>
      <rPr>
        <sz val="8"/>
        <rFont val="HGSｺﾞｼｯｸM"/>
        <family val="3"/>
        <charset val="128"/>
      </rPr>
      <t>（支払通知
メール配信）</t>
    </r>
    <rPh sb="9" eb="13">
      <t>シハライツウチ</t>
    </rPh>
    <rPh sb="17" eb="19">
      <t>ハイシン</t>
    </rPh>
    <phoneticPr fontId="4"/>
  </si>
  <si>
    <t xml:space="preserve"> ※ 依頼を受けてから財務会計システムへの登録が完了するまで時間を要しますので、予めご了承ください。（状況により数日かかります）</t>
    <rPh sb="3" eb="5">
      <t>イライ</t>
    </rPh>
    <rPh sb="6" eb="7">
      <t>ウ</t>
    </rPh>
    <rPh sb="11" eb="15">
      <t>ザイムカイケイ</t>
    </rPh>
    <rPh sb="21" eb="23">
      <t>トウロク</t>
    </rPh>
    <rPh sb="24" eb="26">
      <t>カンリョウ</t>
    </rPh>
    <rPh sb="30" eb="32">
      <t>ジカン</t>
    </rPh>
    <rPh sb="33" eb="34">
      <t>ヨウ</t>
    </rPh>
    <rPh sb="40" eb="41">
      <t>アラカジ</t>
    </rPh>
    <rPh sb="43" eb="45">
      <t>リョウショウ</t>
    </rPh>
    <rPh sb="51" eb="53">
      <t>ジョウキョウ</t>
    </rPh>
    <rPh sb="56" eb="58">
      <t>スウジツ</t>
    </rPh>
    <phoneticPr fontId="4"/>
  </si>
  <si>
    <t>No →</t>
    <phoneticPr fontId="4"/>
  </si>
  <si>
    <t>8-1</t>
  </si>
  <si>
    <t>8-2</t>
  </si>
  <si>
    <t>8-3</t>
  </si>
  <si>
    <t>16-1</t>
  </si>
  <si>
    <t>16-1</t>
    <phoneticPr fontId="4"/>
  </si>
  <si>
    <t>16-2</t>
  </si>
  <si>
    <t>16-2</t>
    <phoneticPr fontId="4"/>
  </si>
  <si>
    <t>17-1</t>
  </si>
  <si>
    <t>17-1</t>
    <phoneticPr fontId="4"/>
  </si>
  <si>
    <t>17-2</t>
  </si>
  <si>
    <t>17-2</t>
    <phoneticPr fontId="4"/>
  </si>
  <si>
    <t>（入力例）</t>
    <rPh sb="1" eb="3">
      <t>ニュウリョク</t>
    </rPh>
    <rPh sb="3" eb="4">
      <t>レイ</t>
    </rPh>
    <phoneticPr fontId="4"/>
  </si>
  <si>
    <t>20240401</t>
    <phoneticPr fontId="4"/>
  </si>
  <si>
    <t>ｺｸﾘﾂﾀﾞｲｶﾞｸﾎｳｼﾞﾝﾄｳｶｲｺｸﾘﾂﾀﾞｲｶﾞｸｺｷｺｳ</t>
    <phoneticPr fontId="4"/>
  </si>
  <si>
    <t>名古屋市千種区</t>
    <rPh sb="0" eb="7">
      <t>ナゴヤシチクサク</t>
    </rPh>
    <phoneticPr fontId="4"/>
  </si>
  <si>
    <t>052-789-5111</t>
    <phoneticPr fontId="4"/>
  </si>
  <si>
    <t>xxxxxx@t.thers.ac.jp</t>
    <phoneticPr fontId="4"/>
  </si>
  <si>
    <t>三菱UFJ銀行</t>
    <rPh sb="0" eb="2">
      <t>ミツビシ</t>
    </rPh>
    <rPh sb="5" eb="7">
      <t>ギンコウ</t>
    </rPh>
    <phoneticPr fontId="4"/>
  </si>
  <si>
    <t>263</t>
    <phoneticPr fontId="4"/>
  </si>
  <si>
    <t>今池支店</t>
    <rPh sb="0" eb="2">
      <t>イマイケ</t>
    </rPh>
    <rPh sb="2" eb="4">
      <t>シテン</t>
    </rPh>
    <phoneticPr fontId="4"/>
  </si>
  <si>
    <t>3930098</t>
    <phoneticPr fontId="4"/>
  </si>
  <si>
    <t>国立大学法人東海国立大学機構　名古屋大学</t>
    <rPh sb="0" eb="6">
      <t>コクリツダイガクホウジン</t>
    </rPh>
    <rPh sb="6" eb="12">
      <t>トウカイコクリツダイガク</t>
    </rPh>
    <rPh sb="12" eb="14">
      <t>キコウ</t>
    </rPh>
    <rPh sb="15" eb="20">
      <t>ナゴヤダイガク</t>
    </rPh>
    <phoneticPr fontId="4"/>
  </si>
  <si>
    <t>ｺｸﾘﾂﾀﾞｲｶﾞｸﾎｳｼﾞﾝﾄｳｶｲｺｸﾘﾂﾀﾞｲｶﾞｸｷ</t>
  </si>
  <si>
    <t>2011111111</t>
    <phoneticPr fontId="4"/>
  </si>
  <si>
    <t>○○研究科・△△　□□・2085</t>
    <rPh sb="2" eb="5">
      <t>ケンキュウカ</t>
    </rPh>
    <phoneticPr fontId="4"/>
  </si>
  <si>
    <r>
      <t xml:space="preserve">支払通知メール配信を希望する場合、「1:支払通知メール配信希望」を選択してください。希望しない場合は「空白」としてください。
</t>
    </r>
    <r>
      <rPr>
        <sz val="8"/>
        <color theme="1"/>
        <rFont val="Arial"/>
        <family val="2"/>
      </rPr>
      <t>Please select "1" if you would like us to send payment notification emails.If you are not interested, please leave this field blank.</t>
    </r>
    <rPh sb="0" eb="4">
      <t>シハライツウチ</t>
    </rPh>
    <rPh sb="7" eb="9">
      <t>ハイシン</t>
    </rPh>
    <rPh sb="10" eb="12">
      <t>キボウ</t>
    </rPh>
    <rPh sb="14" eb="16">
      <t>バアイ</t>
    </rPh>
    <rPh sb="20" eb="24">
      <t>シハライツウチ</t>
    </rPh>
    <rPh sb="27" eb="31">
      <t>ハイシンキボウ</t>
    </rPh>
    <rPh sb="33" eb="35">
      <t>センタク</t>
    </rPh>
    <rPh sb="42" eb="44">
      <t>キボウ</t>
    </rPh>
    <rPh sb="47" eb="49">
      <t>バアイ</t>
    </rPh>
    <rPh sb="51" eb="53">
      <t>クウハク</t>
    </rPh>
    <phoneticPr fontId="1"/>
  </si>
  <si>
    <r>
      <rPr>
        <b/>
        <sz val="12"/>
        <color theme="1"/>
        <rFont val="HGSｺﾞｼｯｸM"/>
        <family val="3"/>
        <charset val="128"/>
      </rPr>
      <t>国立大学法人東海国立大学機構　名古屋大学　御中</t>
    </r>
    <r>
      <rPr>
        <sz val="12"/>
        <color theme="1"/>
        <rFont val="HGSｺﾞｼｯｸM"/>
        <family val="3"/>
        <charset val="128"/>
      </rPr>
      <t xml:space="preserve">
</t>
    </r>
    <r>
      <rPr>
        <sz val="8"/>
        <color theme="1"/>
        <rFont val="Arial"/>
        <family val="2"/>
      </rPr>
      <t xml:space="preserve"> To:  National University Corporation Tokai National Higher Education and Research System</t>
    </r>
    <r>
      <rPr>
        <sz val="8"/>
        <color theme="1"/>
        <rFont val="HGSｺﾞｼｯｸM"/>
        <family val="3"/>
        <charset val="128"/>
      </rPr>
      <t>　</t>
    </r>
    <r>
      <rPr>
        <sz val="8"/>
        <color theme="1"/>
        <rFont val="Arial"/>
        <family val="2"/>
      </rPr>
      <t>Nagoya University</t>
    </r>
    <rPh sb="0" eb="2">
      <t>コクリツ</t>
    </rPh>
    <rPh sb="2" eb="4">
      <t>ダイガク</t>
    </rPh>
    <rPh sb="4" eb="6">
      <t>ホウジン</t>
    </rPh>
    <rPh sb="6" eb="8">
      <t>トウカイ</t>
    </rPh>
    <rPh sb="8" eb="10">
      <t>コクリツ</t>
    </rPh>
    <rPh sb="10" eb="12">
      <t>ダイガク</t>
    </rPh>
    <rPh sb="12" eb="14">
      <t>キコウ</t>
    </rPh>
    <rPh sb="15" eb="18">
      <t>ナゴヤ</t>
    </rPh>
    <rPh sb="18" eb="20">
      <t>ダイガク</t>
    </rPh>
    <rPh sb="21" eb="23">
      <t>オンチュウ</t>
    </rPh>
    <phoneticPr fontId="4"/>
  </si>
  <si>
    <t>　　　　　…必須項目</t>
    <rPh sb="6" eb="10">
      <t>ヒッスコウモク</t>
    </rPh>
    <phoneticPr fontId="4"/>
  </si>
  <si>
    <t>　　　　　…入力不要</t>
    <rPh sb="6" eb="10">
      <t>ニュウリョクフヨウ</t>
    </rPh>
    <phoneticPr fontId="4"/>
  </si>
  <si>
    <r>
      <rPr>
        <sz val="10"/>
        <rFont val="HGSｺﾞｼｯｸM"/>
        <family val="3"/>
        <charset val="128"/>
      </rPr>
      <t>プルダウンより選択してください。　</t>
    </r>
    <r>
      <rPr>
        <sz val="10"/>
        <color rgb="FFFF0000"/>
        <rFont val="HGSｺﾞｼｯｸM"/>
        <family val="3"/>
        <charset val="128"/>
      </rPr>
      <t>※ 入力区分が「4：支払先口座の追加（業者のみ）」「7：名称のみの登録｣の場合は不要</t>
    </r>
    <rPh sb="7" eb="9">
      <t>センタク</t>
    </rPh>
    <rPh sb="19" eb="23">
      <t>ニュウリョククブン</t>
    </rPh>
    <rPh sb="27" eb="30">
      <t>シハライサキ</t>
    </rPh>
    <rPh sb="30" eb="32">
      <t>コウザ</t>
    </rPh>
    <rPh sb="33" eb="35">
      <t>ツイカ</t>
    </rPh>
    <rPh sb="36" eb="38">
      <t>ギョウシャ</t>
    </rPh>
    <rPh sb="45" eb="47">
      <t>メイショウ</t>
    </rPh>
    <rPh sb="50" eb="52">
      <t>トウロク</t>
    </rPh>
    <rPh sb="54" eb="56">
      <t>バアイ</t>
    </rPh>
    <rPh sb="57" eb="59">
      <t>フヨウ</t>
    </rPh>
    <phoneticPr fontId="4"/>
  </si>
  <si>
    <t>1：製造他・小</t>
    <rPh sb="2" eb="4">
      <t>セイゾウ</t>
    </rPh>
    <rPh sb="4" eb="5">
      <t>ホカ</t>
    </rPh>
    <rPh sb="6" eb="7">
      <t>ショウ</t>
    </rPh>
    <phoneticPr fontId="4"/>
  </si>
  <si>
    <t>2：製造他・中小</t>
    <rPh sb="2" eb="5">
      <t>セイゾウホカ</t>
    </rPh>
    <rPh sb="6" eb="8">
      <t>チュウショウ</t>
    </rPh>
    <phoneticPr fontId="4"/>
  </si>
  <si>
    <t>3：製造他・他</t>
    <rPh sb="2" eb="5">
      <t>セイゾウホカ</t>
    </rPh>
    <rPh sb="6" eb="7">
      <t>ホカ</t>
    </rPh>
    <phoneticPr fontId="4"/>
  </si>
  <si>
    <t>4：卸売・小</t>
    <rPh sb="2" eb="4">
      <t>オロシウ</t>
    </rPh>
    <rPh sb="5" eb="6">
      <t>ショウ</t>
    </rPh>
    <phoneticPr fontId="4"/>
  </si>
  <si>
    <t>5：卸売・中小</t>
    <rPh sb="2" eb="4">
      <t>オロシウ</t>
    </rPh>
    <rPh sb="5" eb="7">
      <t>チュウショウ</t>
    </rPh>
    <phoneticPr fontId="4"/>
  </si>
  <si>
    <t>6：卸売・他</t>
    <rPh sb="2" eb="4">
      <t>オロシウ</t>
    </rPh>
    <rPh sb="5" eb="6">
      <t>ホカ</t>
    </rPh>
    <phoneticPr fontId="4"/>
  </si>
  <si>
    <t>7：小売・小</t>
    <rPh sb="2" eb="4">
      <t>コウ</t>
    </rPh>
    <rPh sb="5" eb="6">
      <t>ショウ</t>
    </rPh>
    <phoneticPr fontId="4"/>
  </si>
  <si>
    <t>8：小売・中小</t>
    <rPh sb="2" eb="4">
      <t>コウ</t>
    </rPh>
    <rPh sb="5" eb="7">
      <t>チュウショウ</t>
    </rPh>
    <phoneticPr fontId="4"/>
  </si>
  <si>
    <t>9：小売・他</t>
    <rPh sb="2" eb="4">
      <t>コウ</t>
    </rPh>
    <rPh sb="5" eb="6">
      <t>ホカ</t>
    </rPh>
    <phoneticPr fontId="4"/>
  </si>
  <si>
    <t>10：サービス・小</t>
    <rPh sb="8" eb="9">
      <t>ショウ</t>
    </rPh>
    <phoneticPr fontId="4"/>
  </si>
  <si>
    <t>11：サービス・中小</t>
    <rPh sb="8" eb="10">
      <t>チュウショウ</t>
    </rPh>
    <phoneticPr fontId="4"/>
  </si>
  <si>
    <t>12：サービス・他</t>
    <rPh sb="8" eb="9">
      <t>ホカ</t>
    </rPh>
    <phoneticPr fontId="4"/>
  </si>
  <si>
    <t>個人として謝金や旅費を受け取る場合、官公需には
該当しないため、「空欄」としてください。</t>
    <rPh sb="33" eb="35">
      <t>クウラン</t>
    </rPh>
    <phoneticPr fontId="4"/>
  </si>
  <si>
    <t>○</t>
    <phoneticPr fontId="4"/>
  </si>
  <si>
    <t>入金
区分
コード</t>
    <phoneticPr fontId="9"/>
  </si>
  <si>
    <t>仕入先
消費税
課税
コード</t>
    <phoneticPr fontId="4"/>
  </si>
  <si>
    <r>
      <t>相手先マスタ</t>
    </r>
    <r>
      <rPr>
        <sz val="10"/>
        <color theme="1"/>
        <rFont val="HGSｺﾞｼｯｸM"/>
        <family val="3"/>
        <charset val="128"/>
      </rPr>
      <t>（5行目：「入力フォーム」シート、6～55行目：「入力フォーム（複数一括申請）」シートのデータです）</t>
    </r>
    <rPh sb="0" eb="3">
      <t>アイテサキ</t>
    </rPh>
    <rPh sb="8" eb="10">
      <t>ギョウメ</t>
    </rPh>
    <rPh sb="12" eb="14">
      <t>ニュウリョク</t>
    </rPh>
    <rPh sb="27" eb="29">
      <t>ギョウメ</t>
    </rPh>
    <rPh sb="31" eb="33">
      <t>ニュウリョク</t>
    </rPh>
    <rPh sb="38" eb="42">
      <t>フクスウイッカツ</t>
    </rPh>
    <rPh sb="42" eb="44">
      <t>シンセイ</t>
    </rPh>
    <phoneticPr fontId="4"/>
  </si>
  <si>
    <r>
      <t>支払口座情報</t>
    </r>
    <r>
      <rPr>
        <sz val="10"/>
        <color theme="1"/>
        <rFont val="HGSｺﾞｼｯｸM"/>
        <family val="3"/>
        <charset val="128"/>
      </rPr>
      <t>（5行目：「入力フォーム」シート、6～55行目：「入力フォーム（複数一括申請）」シートのデータです）</t>
    </r>
    <rPh sb="0" eb="6">
      <t>シハライコウザジョウホウ</t>
    </rPh>
    <phoneticPr fontId="4"/>
  </si>
  <si>
    <t>　※ 依頼を受けてから財務会計システムへの登録が完了するまで時間を要しますので、予めご了承ください。（状況により数日かかります）</t>
    <rPh sb="3" eb="5">
      <t>イライ</t>
    </rPh>
    <rPh sb="6" eb="7">
      <t>ウ</t>
    </rPh>
    <rPh sb="11" eb="15">
      <t>ザイムカイケイ</t>
    </rPh>
    <rPh sb="21" eb="23">
      <t>トウロク</t>
    </rPh>
    <rPh sb="24" eb="26">
      <t>カンリョウ</t>
    </rPh>
    <rPh sb="30" eb="32">
      <t>ジカン</t>
    </rPh>
    <rPh sb="33" eb="34">
      <t>ヨウ</t>
    </rPh>
    <rPh sb="40" eb="41">
      <t>アラカジ</t>
    </rPh>
    <rPh sb="43" eb="45">
      <t>リョウショウ</t>
    </rPh>
    <rPh sb="51" eb="53">
      <t>ジョウキョウ</t>
    </rPh>
    <rPh sb="56" eb="58">
      <t>スウジツ</t>
    </rPh>
    <phoneticPr fontId="4"/>
  </si>
  <si>
    <r>
      <rPr>
        <sz val="10"/>
        <rFont val="HGSｺﾞｼｯｸM"/>
        <family val="3"/>
        <charset val="128"/>
      </rPr>
      <t>入力区分が「1:（仮登録からの）本登録」「3:登録内容の変更」「4:支払先口座の追加（業者のみ）」の場合、登録中のコードを必ず入力してください。</t>
    </r>
    <r>
      <rPr>
        <sz val="9"/>
        <rFont val="ＭＳ Ｐゴシック"/>
        <family val="3"/>
        <charset val="128"/>
      </rPr>
      <t xml:space="preserve">
</t>
    </r>
    <r>
      <rPr>
        <sz val="7.5"/>
        <rFont val="Arial"/>
        <family val="2"/>
      </rPr>
      <t>If you intend to make an official registration out of a temporary registration, update information, or add a bank account (corporations only),  please make sure to enter your Registration Code.</t>
    </r>
    <rPh sb="0" eb="4">
      <t>ニュウリョククブン</t>
    </rPh>
    <rPh sb="23" eb="27">
      <t>トウロクナイヨウ</t>
    </rPh>
    <rPh sb="28" eb="30">
      <t>ヘンコウ</t>
    </rPh>
    <rPh sb="34" eb="37">
      <t>シハライサキ</t>
    </rPh>
    <rPh sb="37" eb="39">
      <t>コウザ</t>
    </rPh>
    <rPh sb="40" eb="42">
      <t>ツイカ</t>
    </rPh>
    <rPh sb="43" eb="45">
      <t>ギョウシャ</t>
    </rPh>
    <rPh sb="50" eb="52">
      <t>バアイ</t>
    </rPh>
    <rPh sb="53" eb="56">
      <t>トウロクチュウ</t>
    </rPh>
    <rPh sb="61" eb="62">
      <t>カナラ</t>
    </rPh>
    <rPh sb="63" eb="65">
      <t>ニュウリョク</t>
    </rPh>
    <phoneticPr fontId="1"/>
  </si>
  <si>
    <r>
      <rPr>
        <sz val="10"/>
        <rFont val="HGSｺﾞｼｯｸM"/>
        <family val="3"/>
        <charset val="128"/>
      </rPr>
      <t>未入力の場合は、年度の始めを登録開始日として財務会計システムへ登録します。</t>
    </r>
    <r>
      <rPr>
        <sz val="9"/>
        <rFont val="ＭＳ Ｐゴシック"/>
        <family val="3"/>
        <charset val="128"/>
      </rPr>
      <t xml:space="preserve">
</t>
    </r>
    <r>
      <rPr>
        <sz val="8"/>
        <rFont val="Arial"/>
        <family val="2"/>
      </rPr>
      <t>If this field is left blank, the start of the fiscal year will be considered to be the start of the registration period.</t>
    </r>
    <rPh sb="0" eb="3">
      <t>ミニュウリョク</t>
    </rPh>
    <rPh sb="4" eb="6">
      <t>バアイ</t>
    </rPh>
    <rPh sb="8" eb="10">
      <t>ネンド</t>
    </rPh>
    <rPh sb="11" eb="12">
      <t>ハジ</t>
    </rPh>
    <rPh sb="14" eb="16">
      <t>トウロク</t>
    </rPh>
    <rPh sb="16" eb="19">
      <t>カイシビ</t>
    </rPh>
    <rPh sb="22" eb="26">
      <t>ザイムカイケイ</t>
    </rPh>
    <rPh sb="31" eb="33">
      <t>トウロク</t>
    </rPh>
    <phoneticPr fontId="4"/>
  </si>
  <si>
    <r>
      <t>支払通知メール配信を希望する場合、このアドレスに送付します。</t>
    </r>
    <r>
      <rPr>
        <sz val="9"/>
        <rFont val="HGSｺﾞｼｯｸM"/>
        <family val="3"/>
        <charset val="128"/>
      </rPr>
      <t>（マイナンバーの提供に関するご案内を送付する場合があります）</t>
    </r>
    <r>
      <rPr>
        <u/>
        <sz val="10"/>
        <rFont val="HGSｺﾞｼｯｸM"/>
        <family val="3"/>
        <charset val="128"/>
      </rPr>
      <t xml:space="preserve">
</t>
    </r>
    <r>
      <rPr>
        <sz val="8"/>
        <rFont val="Arial"/>
        <family val="2"/>
      </rPr>
      <t xml:space="preserve">If you select to receive payment notification emails, then they will be sent to this address. </t>
    </r>
    <r>
      <rPr>
        <sz val="7.5"/>
        <rFont val="HGSｺﾞｼｯｸM"/>
        <family val="3"/>
        <charset val="128"/>
      </rPr>
      <t>(</t>
    </r>
    <r>
      <rPr>
        <sz val="7.5"/>
        <rFont val="Arial"/>
        <family val="2"/>
      </rPr>
      <t xml:space="preserve"> We may send you a instructions on how to provide your Individual Number (My Number)</t>
    </r>
    <r>
      <rPr>
        <sz val="7.5"/>
        <rFont val="HGSｺﾞｼｯｸM"/>
        <family val="3"/>
        <charset val="128"/>
      </rPr>
      <t xml:space="preserve">)
</t>
    </r>
    <r>
      <rPr>
        <u/>
        <sz val="9"/>
        <color rgb="FFFF0000"/>
        <rFont val="HGSｺﾞｼｯｸM"/>
        <family val="3"/>
        <charset val="128"/>
      </rPr>
      <t>※</t>
    </r>
    <r>
      <rPr>
        <u/>
        <sz val="10"/>
        <color rgb="FFFF0000"/>
        <rFont val="HGSｺﾞｼｯｸM"/>
        <family val="3"/>
        <charset val="128"/>
      </rPr>
      <t xml:space="preserve"> Google社のGmailガイドライン改定</t>
    </r>
    <r>
      <rPr>
        <u/>
        <sz val="8"/>
        <color rgb="FFFF0000"/>
        <rFont val="HGSｺﾞｼｯｸM"/>
        <family val="3"/>
        <charset val="128"/>
      </rPr>
      <t>（2024年2月）</t>
    </r>
    <r>
      <rPr>
        <u/>
        <sz val="10"/>
        <color rgb="FFFF0000"/>
        <rFont val="HGSｺﾞｼｯｸM"/>
        <family val="3"/>
        <charset val="128"/>
      </rPr>
      <t>に伴い、支払通知メールをGmailで受信できない可能性があります。</t>
    </r>
    <rPh sb="0" eb="2">
      <t>シハライ</t>
    </rPh>
    <rPh sb="2" eb="4">
      <t>ツウチ</t>
    </rPh>
    <rPh sb="7" eb="9">
      <t>ハイシン</t>
    </rPh>
    <rPh sb="10" eb="12">
      <t>キボウ</t>
    </rPh>
    <rPh sb="14" eb="16">
      <t>バアイ</t>
    </rPh>
    <rPh sb="24" eb="26">
      <t>ソウフ</t>
    </rPh>
    <rPh sb="38" eb="40">
      <t>テイキョウ</t>
    </rPh>
    <rPh sb="41" eb="42">
      <t>カン</t>
    </rPh>
    <rPh sb="45" eb="47">
      <t>アンナイ</t>
    </rPh>
    <rPh sb="48" eb="50">
      <t>ソウフ</t>
    </rPh>
    <rPh sb="52" eb="54">
      <t>バアイ</t>
    </rPh>
    <rPh sb="250" eb="251">
      <t>シャ</t>
    </rPh>
    <rPh sb="263" eb="265">
      <t>カイテイ</t>
    </rPh>
    <rPh sb="270" eb="271">
      <t>ネン</t>
    </rPh>
    <rPh sb="272" eb="273">
      <t>ガツ</t>
    </rPh>
    <rPh sb="275" eb="276">
      <t>トモナ</t>
    </rPh>
    <rPh sb="278" eb="282">
      <t>シハライツウチ</t>
    </rPh>
    <rPh sb="292" eb="294">
      <t>ジュシン</t>
    </rPh>
    <rPh sb="298" eb="301">
      <t>カノウセイ</t>
    </rPh>
    <phoneticPr fontId="1"/>
  </si>
  <si>
    <r>
      <t>相手先区分が「1:業者」又は「2:個人事業主」の場合のみ選択してください。</t>
    </r>
    <r>
      <rPr>
        <sz val="9"/>
        <rFont val="HGSｺﾞｼｯｸM"/>
        <family val="3"/>
        <charset val="128"/>
      </rPr>
      <t>（※詳細は別シート「官公需」を参照ください）</t>
    </r>
    <r>
      <rPr>
        <sz val="10"/>
        <rFont val="HGSｺﾞｼｯｸM"/>
        <family val="3"/>
        <charset val="128"/>
      </rPr>
      <t xml:space="preserve">
</t>
    </r>
    <r>
      <rPr>
        <sz val="8"/>
        <rFont val="Arial"/>
        <family val="2"/>
      </rPr>
      <t xml:space="preserve">Only a corporation or sole proprietor are required to enter information. </t>
    </r>
    <r>
      <rPr>
        <sz val="7.5"/>
        <rFont val="Arial"/>
        <family val="2"/>
      </rPr>
      <t xml:space="preserve"> (*Please refer to the attached </t>
    </r>
    <r>
      <rPr>
        <sz val="7.5"/>
        <rFont val="HGSｺﾞｼｯｸM"/>
        <family val="2"/>
        <charset val="128"/>
      </rPr>
      <t>“</t>
    </r>
    <r>
      <rPr>
        <sz val="7.5"/>
        <rFont val="Arial"/>
        <family val="2"/>
      </rPr>
      <t>Public Works</t>
    </r>
    <r>
      <rPr>
        <sz val="7.5"/>
        <rFont val="HGSｺﾞｼｯｸM"/>
        <family val="2"/>
        <charset val="128"/>
      </rPr>
      <t>”</t>
    </r>
    <r>
      <rPr>
        <sz val="7.5"/>
        <rFont val="Arial"/>
        <family val="2"/>
      </rPr>
      <t xml:space="preserve"> sheet for details.)</t>
    </r>
    <rPh sb="0" eb="5">
      <t>アイテサキクブン</t>
    </rPh>
    <rPh sb="9" eb="11">
      <t>ギョウシャ</t>
    </rPh>
    <rPh sb="12" eb="13">
      <t>マタ</t>
    </rPh>
    <rPh sb="17" eb="22">
      <t>コジンジギョウヌシ</t>
    </rPh>
    <rPh sb="24" eb="26">
      <t>バアイ</t>
    </rPh>
    <rPh sb="28" eb="30">
      <t>センタク</t>
    </rPh>
    <rPh sb="39" eb="41">
      <t>ショウサイ</t>
    </rPh>
    <rPh sb="42" eb="43">
      <t>ベツ</t>
    </rPh>
    <rPh sb="47" eb="48">
      <t>カン</t>
    </rPh>
    <rPh sb="48" eb="49">
      <t>コウ</t>
    </rPh>
    <rPh sb="49" eb="50">
      <t>ジュ</t>
    </rPh>
    <rPh sb="52" eb="54">
      <t>サンショウ</t>
    </rPh>
    <phoneticPr fontId="1"/>
  </si>
  <si>
    <r>
      <t>支払いに源泉徴収が発生した場合、調書作成業務等に生年月日が必要となります。</t>
    </r>
    <r>
      <rPr>
        <sz val="9"/>
        <rFont val="HGSｺﾞｼｯｸM"/>
        <family val="3"/>
        <charset val="128"/>
      </rPr>
      <t>（※個人・個人事業主の方は必ず入力をお願いします）</t>
    </r>
    <r>
      <rPr>
        <sz val="10"/>
        <rFont val="HGSｺﾞｼｯｸM"/>
        <family val="3"/>
        <charset val="128"/>
      </rPr>
      <t xml:space="preserve">
</t>
    </r>
    <r>
      <rPr>
        <sz val="8"/>
        <rFont val="Arial"/>
        <family val="2"/>
      </rPr>
      <t>If tax withholding is required for the payment, we will need your date of birth for the creation of records and other tasks.</t>
    </r>
    <r>
      <rPr>
        <sz val="7.5"/>
        <rFont val="Arial"/>
        <family val="2"/>
      </rPr>
      <t>(* Individuals and sole proprietors are required to enter their dates of birth.")</t>
    </r>
    <rPh sb="0" eb="2">
      <t>シハラ</t>
    </rPh>
    <rPh sb="4" eb="6">
      <t>ゲンセン</t>
    </rPh>
    <rPh sb="6" eb="8">
      <t>チョウシュウ</t>
    </rPh>
    <rPh sb="9" eb="11">
      <t>ハッセイ</t>
    </rPh>
    <rPh sb="13" eb="15">
      <t>バアイ</t>
    </rPh>
    <rPh sb="16" eb="18">
      <t>チョウショ</t>
    </rPh>
    <rPh sb="18" eb="20">
      <t>サクセイ</t>
    </rPh>
    <rPh sb="20" eb="22">
      <t>ギョウム</t>
    </rPh>
    <rPh sb="22" eb="23">
      <t>トウ</t>
    </rPh>
    <rPh sb="24" eb="26">
      <t>セイネン</t>
    </rPh>
    <rPh sb="26" eb="28">
      <t>ガッピ</t>
    </rPh>
    <rPh sb="29" eb="31">
      <t>ヒツヨウ</t>
    </rPh>
    <rPh sb="39" eb="41">
      <t>コジン</t>
    </rPh>
    <rPh sb="42" eb="44">
      <t>コジン</t>
    </rPh>
    <rPh sb="44" eb="47">
      <t>ジギョウヌシ</t>
    </rPh>
    <rPh sb="48" eb="49">
      <t>カタ</t>
    </rPh>
    <rPh sb="50" eb="51">
      <t>カナラ</t>
    </rPh>
    <rPh sb="52" eb="54">
      <t>ニュウリョク</t>
    </rPh>
    <rPh sb="56" eb="57">
      <t>ネガ</t>
    </rPh>
    <phoneticPr fontId="1"/>
  </si>
  <si>
    <r>
      <t xml:space="preserve">「7桁」で入力してください。口座番号が7桁未満の場合は、右詰で先頭に「0（ゼロ）」を付けて7桁で入力してください。
</t>
    </r>
    <r>
      <rPr>
        <sz val="8"/>
        <color theme="1"/>
        <rFont val="Arial"/>
        <family val="2"/>
      </rPr>
      <t>Please enter your bank account number as a 7-digit number.If the number is shorter than seven digits, please enter it as a 7-digit number by adding zeros as necessary before the number.</t>
    </r>
    <rPh sb="2" eb="3">
      <t>ケタ</t>
    </rPh>
    <rPh sb="5" eb="7">
      <t>ニュウリョク</t>
    </rPh>
    <rPh sb="14" eb="16">
      <t>コウザ</t>
    </rPh>
    <rPh sb="16" eb="18">
      <t>バンゴウ</t>
    </rPh>
    <rPh sb="20" eb="21">
      <t>ケタ</t>
    </rPh>
    <rPh sb="21" eb="23">
      <t>ミマン</t>
    </rPh>
    <rPh sb="24" eb="26">
      <t>バアイ</t>
    </rPh>
    <rPh sb="28" eb="30">
      <t>ミギヅメ</t>
    </rPh>
    <rPh sb="31" eb="33">
      <t>セントウ</t>
    </rPh>
    <rPh sb="42" eb="43">
      <t>ツ</t>
    </rPh>
    <rPh sb="46" eb="47">
      <t>ケタ</t>
    </rPh>
    <rPh sb="48" eb="50">
      <t>ニュウリョク</t>
    </rPh>
    <phoneticPr fontId="4"/>
  </si>
  <si>
    <t>株式会社名古屋大学</t>
    <rPh sb="0" eb="4">
      <t>カブシキガイシャ</t>
    </rPh>
    <rPh sb="4" eb="9">
      <t>ナゴヤダイガク</t>
    </rPh>
    <phoneticPr fontId="4"/>
  </si>
  <si>
    <t>愛知県名古屋市千種区</t>
    <rPh sb="0" eb="3">
      <t>アイチケン</t>
    </rPh>
    <rPh sb="3" eb="7">
      <t>ナゴヤシ</t>
    </rPh>
    <rPh sb="7" eb="9">
      <t>チクサ</t>
    </rPh>
    <rPh sb="9" eb="10">
      <t>ク</t>
    </rPh>
    <phoneticPr fontId="4"/>
  </si>
  <si>
    <t>不老町1番</t>
    <rPh sb="0" eb="3">
      <t>フロウチョウ</t>
    </rPh>
    <rPh sb="4" eb="5">
      <t>バン</t>
    </rPh>
    <phoneticPr fontId="4"/>
  </si>
  <si>
    <t>2012345678</t>
  </si>
  <si>
    <t>○○研究科△△研究室・東海　花子・1234</t>
    <rPh sb="2" eb="5">
      <t>ケンキュウカ</t>
    </rPh>
    <rPh sb="7" eb="10">
      <t>ケンキュウシツ</t>
    </rPh>
    <rPh sb="11" eb="13">
      <t>トウカイ</t>
    </rPh>
    <rPh sb="14" eb="16">
      <t>ハナコ</t>
    </rPh>
    <phoneticPr fontId="4"/>
  </si>
  <si>
    <t>（参考）
入力区分</t>
    <rPh sb="1" eb="3">
      <t>サンコウ</t>
    </rPh>
    <rPh sb="5" eb="9">
      <t>ニュウリョククブン</t>
    </rPh>
    <phoneticPr fontId="4"/>
  </si>
  <si>
    <t>貴社の事業の「業種区分」と「規模等」について、該当するコードの番号（1～12）を１つだけ選択してください。</t>
    <phoneticPr fontId="4"/>
  </si>
  <si>
    <t>1に該当せず、
　① 資本金等：3億円以下の会社　
　　又は
　② 従業員数： 300人以下の会社・個人</t>
    <rPh sb="28" eb="29">
      <t>マタ</t>
    </rPh>
    <phoneticPr fontId="4"/>
  </si>
  <si>
    <r>
      <t>4に該当せず、
　① 資本金等：1億円以下の会社
　　又は</t>
    </r>
    <r>
      <rPr>
        <b/>
        <u/>
        <sz val="10.5"/>
        <rFont val="HGSｺﾞｼｯｸM"/>
        <family val="3"/>
        <charset val="128"/>
      </rPr>
      <t xml:space="preserve">
</t>
    </r>
    <r>
      <rPr>
        <sz val="10.5"/>
        <rFont val="HGSｺﾞｼｯｸM"/>
        <family val="3"/>
        <charset val="128"/>
      </rPr>
      <t>　② 従業員数：100人以下の会社・個人</t>
    </r>
    <rPh sb="27" eb="28">
      <t>マタ</t>
    </rPh>
    <phoneticPr fontId="4"/>
  </si>
  <si>
    <r>
      <t>7に該当せず、
　① 資本金等： 5千万円以下の会社
　　又は</t>
    </r>
    <r>
      <rPr>
        <b/>
        <u/>
        <sz val="10.5"/>
        <rFont val="HGSｺﾞｼｯｸM"/>
        <family val="3"/>
        <charset val="128"/>
      </rPr>
      <t xml:space="preserve">
</t>
    </r>
    <r>
      <rPr>
        <sz val="10.5"/>
        <rFont val="HGSｺﾞｼｯｸM"/>
        <family val="3"/>
        <charset val="128"/>
      </rPr>
      <t>　② 従業員数：50人以下の会社・個人</t>
    </r>
    <rPh sb="29" eb="30">
      <t>マタ</t>
    </rPh>
    <phoneticPr fontId="4"/>
  </si>
  <si>
    <t>10に該当せず、
　① 資本金等：5千万円以下の会社
　　又は
　② 従業員数：100人以下の会社・個人</t>
    <rPh sb="29" eb="30">
      <t>マタ</t>
    </rPh>
    <phoneticPr fontId="4"/>
  </si>
  <si>
    <t>4</t>
    <phoneticPr fontId="4"/>
  </si>
  <si>
    <t>7</t>
    <phoneticPr fontId="4"/>
  </si>
  <si>
    <t>1</t>
    <phoneticPr fontId="7"/>
  </si>
  <si>
    <t>10</t>
    <phoneticPr fontId="7"/>
  </si>
  <si>
    <r>
      <t>【以下、学内使用欄】支払区分・支給区分・担当者の学内連絡先について入力してください。</t>
    </r>
    <r>
      <rPr>
        <sz val="9"/>
        <color rgb="FFFF0000"/>
        <rFont val="Arial"/>
        <family val="2"/>
      </rPr>
      <t>Column for in-school use</t>
    </r>
    <rPh sb="1" eb="3">
      <t>イカ</t>
    </rPh>
    <rPh sb="4" eb="6">
      <t>ガクナイ</t>
    </rPh>
    <rPh sb="6" eb="8">
      <t>シヨウ</t>
    </rPh>
    <rPh sb="8" eb="9">
      <t>ラン</t>
    </rPh>
    <rPh sb="10" eb="12">
      <t>シハライ</t>
    </rPh>
    <rPh sb="12" eb="14">
      <t>クブン</t>
    </rPh>
    <rPh sb="15" eb="17">
      <t>シキュウ</t>
    </rPh>
    <rPh sb="17" eb="19">
      <t>クブン</t>
    </rPh>
    <rPh sb="20" eb="23">
      <t>タントウシャ</t>
    </rPh>
    <rPh sb="24" eb="26">
      <t>ガクナイ</t>
    </rPh>
    <rPh sb="26" eb="28">
      <t>レンラク</t>
    </rPh>
    <rPh sb="28" eb="29">
      <t>サキ</t>
    </rPh>
    <rPh sb="33" eb="35">
      <t>ニュウリョク</t>
    </rPh>
    <phoneticPr fontId="4"/>
  </si>
  <si>
    <t>ﾊﾞｲﾄ数
ｶｳﾝﾄ</t>
    <rPh sb="4" eb="5">
      <t>スウ</t>
    </rPh>
    <phoneticPr fontId="4"/>
  </si>
  <si>
    <t>～60</t>
    <phoneticPr fontId="4"/>
  </si>
  <si>
    <t>～60</t>
    <phoneticPr fontId="7"/>
  </si>
  <si>
    <t>～40</t>
    <phoneticPr fontId="7"/>
  </si>
  <si>
    <t>～15</t>
    <phoneticPr fontId="4"/>
  </si>
  <si>
    <t>～3</t>
    <phoneticPr fontId="4"/>
  </si>
  <si>
    <t>～120</t>
    <phoneticPr fontId="7"/>
  </si>
  <si>
    <r>
      <rPr>
        <sz val="9.5"/>
        <color theme="1"/>
        <rFont val="HGSｺﾞｼｯｸM"/>
        <family val="3"/>
        <charset val="128"/>
      </rPr>
      <t xml:space="preserve">入力
ﾊﾞｲﾄ数
</t>
    </r>
    <r>
      <rPr>
        <sz val="8"/>
        <color theme="1"/>
        <rFont val="Arial"/>
        <family val="2"/>
      </rPr>
      <t>Byte</t>
    </r>
    <rPh sb="0" eb="2">
      <t>ニュウリョク</t>
    </rPh>
    <rPh sb="7" eb="8">
      <t xml:space="preserve">
</t>
    </rPh>
    <phoneticPr fontId="6"/>
  </si>
  <si>
    <t>～30</t>
    <phoneticPr fontId="7"/>
  </si>
  <si>
    <t>～20</t>
    <phoneticPr fontId="7"/>
  </si>
  <si>
    <t>～30</t>
    <phoneticPr fontId="4"/>
  </si>
  <si>
    <t>～60</t>
    <phoneticPr fontId="6"/>
  </si>
  <si>
    <t>ﾊﾞｲﾄ数 →</t>
    <rPh sb="4" eb="5">
      <t>　</t>
    </rPh>
    <phoneticPr fontId="4"/>
  </si>
  <si>
    <t>～40</t>
    <phoneticPr fontId="4"/>
  </si>
  <si>
    <t>～120</t>
    <phoneticPr fontId="4"/>
  </si>
  <si>
    <t>～20</t>
    <phoneticPr fontId="4"/>
  </si>
  <si>
    <t>ｶﾌﾞｼｷｶﾞｲｼｬﾅｺﾞﾔﾀﾞｲｶﾞｸ</t>
  </si>
  <si>
    <t>464-8601</t>
  </si>
  <si>
    <t>052-789-5111</t>
  </si>
  <si>
    <t>xxxx@xxxx.co.jp</t>
  </si>
  <si>
    <t>0005</t>
  </si>
  <si>
    <t>263</t>
  </si>
  <si>
    <t>0000000</t>
  </si>
  <si>
    <t>～8</t>
    <phoneticPr fontId="4"/>
  </si>
  <si>
    <t>官公需企業区分</t>
    <rPh sb="0" eb="3">
      <t>カンコウジュ</t>
    </rPh>
    <rPh sb="3" eb="5">
      <t>キギョウ</t>
    </rPh>
    <rPh sb="5" eb="7">
      <t>クブン</t>
    </rPh>
    <phoneticPr fontId="4"/>
  </si>
  <si>
    <t>口座名義
（漢字）</t>
    <rPh sb="0" eb="4">
      <t>コウザメイギ</t>
    </rPh>
    <rPh sb="6" eb="8">
      <t>カンジ</t>
    </rPh>
    <phoneticPr fontId="4"/>
  </si>
  <si>
    <t>口座名義
（カナ）</t>
    <rPh sb="0" eb="4">
      <t>コウザメイギ</t>
    </rPh>
    <phoneticPr fontId="4"/>
  </si>
  <si>
    <r>
      <rPr>
        <sz val="10"/>
        <color rgb="FFFF0000"/>
        <rFont val="HGSｺﾞｼｯｸM"/>
        <family val="3"/>
        <charset val="128"/>
      </rPr>
      <t>※必須</t>
    </r>
    <r>
      <rPr>
        <sz val="10"/>
        <color theme="1"/>
        <rFont val="HGSｺﾞｼｯｸM"/>
        <family val="3"/>
        <charset val="128"/>
      </rPr>
      <t>　学内連絡先を登録するため、担当者の職員番号を入力してください。</t>
    </r>
    <rPh sb="21" eb="25">
      <t>ショクインバンゴウ</t>
    </rPh>
    <phoneticPr fontId="4"/>
  </si>
  <si>
    <t>口座名義
(漢字)</t>
    <phoneticPr fontId="4"/>
  </si>
  <si>
    <t>口座名義
(カナ)</t>
    <phoneticPr fontId="4"/>
  </si>
  <si>
    <t>No</t>
    <phoneticPr fontId="4"/>
  </si>
  <si>
    <t>振込依頼書 / 債主登録依頼書　（一覧表形式）</t>
    <rPh sb="0" eb="5">
      <t>フリコミイライショ</t>
    </rPh>
    <rPh sb="8" eb="15">
      <t>サイシュトウロクイライショ</t>
    </rPh>
    <rPh sb="17" eb="20">
      <t>イチランヒョウ</t>
    </rPh>
    <rPh sb="20" eb="22">
      <t>ケイシキ</t>
    </rPh>
    <phoneticPr fontId="4"/>
  </si>
  <si>
    <t>居所（業者の場合は所在地）</t>
    <rPh sb="0" eb="2">
      <t>キョショ</t>
    </rPh>
    <rPh sb="3" eb="5">
      <t>ギョウシャ</t>
    </rPh>
    <rPh sb="6" eb="8">
      <t>バアイ</t>
    </rPh>
    <rPh sb="9" eb="12">
      <t>ショザイチ</t>
    </rPh>
    <phoneticPr fontId="4"/>
  </si>
  <si>
    <r>
      <t>1：普通　</t>
    </r>
    <r>
      <rPr>
        <b/>
        <sz val="8"/>
        <color rgb="FF000000"/>
        <rFont val="Arial"/>
        <family val="2"/>
      </rPr>
      <t>Savings Account (futsū)</t>
    </r>
    <rPh sb="2" eb="4">
      <t>フツウ</t>
    </rPh>
    <phoneticPr fontId="4"/>
  </si>
  <si>
    <t>株式会社東海国立大学機構</t>
    <rPh sb="0" eb="4">
      <t>カブシキガイシャ</t>
    </rPh>
    <rPh sb="4" eb="10">
      <t>トウカイコクリツダイガク</t>
    </rPh>
    <rPh sb="10" eb="12">
      <t>キコウ</t>
    </rPh>
    <phoneticPr fontId="4"/>
  </si>
  <si>
    <t>]</t>
    <phoneticPr fontId="4"/>
  </si>
  <si>
    <t>＜入力区分-相手先区分制御用の名前の定義で使用＞</t>
    <rPh sb="1" eb="5">
      <t>ニュウリョククブン</t>
    </rPh>
    <rPh sb="6" eb="11">
      <t>アイテサキクブン</t>
    </rPh>
    <rPh sb="11" eb="14">
      <t>セイギョヨウ</t>
    </rPh>
    <rPh sb="15" eb="17">
      <t>ナマエ</t>
    </rPh>
    <rPh sb="18" eb="20">
      <t>テイギ</t>
    </rPh>
    <rPh sb="21" eb="23">
      <t>シヨウ</t>
    </rPh>
    <phoneticPr fontId="4"/>
  </si>
  <si>
    <r>
      <t>プルダウンより選択してください。</t>
    </r>
    <r>
      <rPr>
        <sz val="10"/>
        <color rgb="FFFF0000"/>
        <rFont val="HGSｺﾞｼｯｸM"/>
        <family val="3"/>
        <charset val="128"/>
      </rPr>
      <t>　※ 相手先区分が「1：業者」「2：個人事業主」「6：外国送金（業者）｣「7：受領代理」「8：その他」の場合は不要</t>
    </r>
    <rPh sb="7" eb="9">
      <t>センタク</t>
    </rPh>
    <rPh sb="28" eb="30">
      <t>ギョウシャ</t>
    </rPh>
    <rPh sb="34" eb="39">
      <t>コジンジギョウヌシ</t>
    </rPh>
    <rPh sb="43" eb="47">
      <t>ガイコクソウキン</t>
    </rPh>
    <rPh sb="48" eb="50">
      <t>ギョウシャ</t>
    </rPh>
    <rPh sb="55" eb="59">
      <t>ジュリョウダイリ</t>
    </rPh>
    <rPh sb="65" eb="66">
      <t>タ</t>
    </rPh>
    <rPh sb="68" eb="70">
      <t>バアイ</t>
    </rPh>
    <rPh sb="71" eb="73">
      <t>フヨウ</t>
    </rPh>
    <phoneticPr fontId="4"/>
  </si>
  <si>
    <t>＜支払区分制御用の名前の定義で使用＞</t>
    <rPh sb="1" eb="5">
      <t>シハライクブン</t>
    </rPh>
    <rPh sb="5" eb="8">
      <t>セイギョヨウ</t>
    </rPh>
    <rPh sb="9" eb="11">
      <t>ナマエ</t>
    </rPh>
    <rPh sb="12" eb="14">
      <t>テイギ</t>
    </rPh>
    <rPh sb="15" eb="17">
      <t>シヨウ</t>
    </rPh>
    <phoneticPr fontId="4"/>
  </si>
  <si>
    <t>＜支給区分制御用の名前の定義で使用＞</t>
    <rPh sb="1" eb="5">
      <t>シキュウクブン</t>
    </rPh>
    <rPh sb="5" eb="8">
      <t>セイギョヨウ</t>
    </rPh>
    <rPh sb="9" eb="11">
      <t>ナマエ</t>
    </rPh>
    <rPh sb="12" eb="14">
      <t>テイギ</t>
    </rPh>
    <rPh sb="15" eb="17">
      <t>シヨウ</t>
    </rPh>
    <phoneticPr fontId="4"/>
  </si>
  <si>
    <t>＜官公需区分制御用の名前の定義で使用＞</t>
    <rPh sb="1" eb="4">
      <t>カンコウジュ</t>
    </rPh>
    <rPh sb="4" eb="6">
      <t>クブン</t>
    </rPh>
    <rPh sb="6" eb="9">
      <t>セイギョヨウ</t>
    </rPh>
    <rPh sb="10" eb="12">
      <t>ナマエ</t>
    </rPh>
    <rPh sb="13" eb="15">
      <t>テイギ</t>
    </rPh>
    <rPh sb="16" eb="18">
      <t>シヨウ</t>
    </rPh>
    <phoneticPr fontId="4"/>
  </si>
  <si>
    <t>官公需区分</t>
    <rPh sb="0" eb="3">
      <t>カンコウジュ</t>
    </rPh>
    <rPh sb="3" eb="5">
      <t>クブン</t>
    </rPh>
    <phoneticPr fontId="4"/>
  </si>
  <si>
    <r>
      <t>【氏名</t>
    </r>
    <r>
      <rPr>
        <sz val="8"/>
        <color rgb="FFFF0000"/>
        <rFont val="HGSｺﾞｼｯｸM"/>
        <family val="3"/>
        <charset val="128"/>
      </rPr>
      <t>（※必須）</t>
    </r>
    <r>
      <rPr>
        <sz val="10"/>
        <rFont val="HGSｺﾞｼｯｸM"/>
        <family val="3"/>
        <charset val="128"/>
      </rPr>
      <t xml:space="preserve">について】 </t>
    </r>
    <r>
      <rPr>
        <sz val="6"/>
        <rFont val="HGSｺﾞｼｯｸM"/>
        <family val="3"/>
        <charset val="128"/>
      </rPr>
      <t xml:space="preserve">  </t>
    </r>
    <r>
      <rPr>
        <sz val="10"/>
        <rFont val="HGSｺﾞｼｯｸM"/>
        <family val="3"/>
        <charset val="128"/>
      </rPr>
      <t>・姓/名の順で入力し、</t>
    </r>
    <r>
      <rPr>
        <b/>
        <u/>
        <sz val="10"/>
        <rFont val="HGSｺﾞｼｯｸM"/>
        <family val="3"/>
        <charset val="128"/>
      </rPr>
      <t>姓と名の間に</t>
    </r>
    <r>
      <rPr>
        <b/>
        <u/>
        <sz val="10"/>
        <color rgb="FFFF0000"/>
        <rFont val="HGSｺﾞｼｯｸM"/>
        <family val="3"/>
        <charset val="128"/>
      </rPr>
      <t>全角1文字分</t>
    </r>
    <r>
      <rPr>
        <b/>
        <u/>
        <sz val="10"/>
        <rFont val="HGSｺﾞｼｯｸM"/>
        <family val="3"/>
        <charset val="128"/>
      </rPr>
      <t>のスペース</t>
    </r>
    <r>
      <rPr>
        <sz val="10"/>
        <rFont val="HGSｺﾞｼｯｸM"/>
        <family val="3"/>
        <charset val="128"/>
      </rPr>
      <t>を入力してください。　例）財務　一郎
　　　　　　　　　　　　  ・アルファベットの場合は、ファーストネーム/ミドルネーム/ラストネームの順に</t>
    </r>
    <r>
      <rPr>
        <b/>
        <u/>
        <sz val="10"/>
        <rFont val="HGSｺﾞｼｯｸM"/>
        <family val="3"/>
        <charset val="128"/>
      </rPr>
      <t>すべて大文字</t>
    </r>
    <r>
      <rPr>
        <sz val="10"/>
        <rFont val="HGSｺﾞｼｯｸM"/>
        <family val="3"/>
        <charset val="128"/>
      </rPr>
      <t xml:space="preserve">で入力してください。
　　　　　　　　　　　　  ・通称姓を使用している方は、戸籍姓も入力してください。　例）通称姓（戸籍姓）名
</t>
    </r>
    <r>
      <rPr>
        <sz val="8"/>
        <rFont val="Arial"/>
        <family val="2"/>
      </rPr>
      <t xml:space="preserve"> [Name Order</t>
    </r>
    <r>
      <rPr>
        <sz val="7"/>
        <rFont val="Arial"/>
        <family val="2"/>
      </rPr>
      <t>(</t>
    </r>
    <r>
      <rPr>
        <sz val="7"/>
        <rFont val="HGSｺﾞｼｯｸM"/>
        <family val="3"/>
        <charset val="128"/>
      </rPr>
      <t>※</t>
    </r>
    <r>
      <rPr>
        <sz val="7"/>
        <rFont val="Arial"/>
        <family val="2"/>
      </rPr>
      <t>Required)</t>
    </r>
    <r>
      <rPr>
        <sz val="8"/>
        <rFont val="Arial"/>
        <family val="2"/>
      </rPr>
      <t xml:space="preserve">]  </t>
    </r>
    <r>
      <rPr>
        <sz val="8"/>
        <rFont val="HGSｺﾞｼｯｸM"/>
        <family val="2"/>
        <charset val="128"/>
      </rPr>
      <t>・</t>
    </r>
    <r>
      <rPr>
        <sz val="8"/>
        <rFont val="Arial"/>
        <family val="2"/>
      </rPr>
      <t xml:space="preserve">Please enter your family name first, with a full-width single character space between your family name and given name.
</t>
    </r>
    <r>
      <rPr>
        <sz val="8"/>
        <rFont val="HGSｺﾞｼｯｸM"/>
        <family val="3"/>
        <charset val="128"/>
      </rPr>
      <t>　　　　　　　　　　</t>
    </r>
    <r>
      <rPr>
        <sz val="8"/>
        <rFont val="Arial"/>
        <family val="2"/>
      </rPr>
      <t xml:space="preserve"> </t>
    </r>
    <r>
      <rPr>
        <sz val="8"/>
        <rFont val="HGSｺﾞｼｯｸM"/>
        <family val="3"/>
        <charset val="128"/>
      </rPr>
      <t>　</t>
    </r>
    <r>
      <rPr>
        <sz val="6"/>
        <rFont val="HGSｺﾞｼｯｸM"/>
        <family val="3"/>
        <charset val="128"/>
      </rPr>
      <t xml:space="preserve">　 </t>
    </r>
    <r>
      <rPr>
        <sz val="8"/>
        <rFont val="HGSｺﾞｼｯｸM"/>
        <family val="3"/>
        <charset val="128"/>
      </rPr>
      <t>・</t>
    </r>
    <r>
      <rPr>
        <sz val="8"/>
        <rFont val="Arial"/>
        <family val="2"/>
      </rPr>
      <t xml:space="preserve">If your name is written in the Latin alphabet, please enter it in all capital letters and in the order of first (given) name, middle name, last (family) name.
</t>
    </r>
    <r>
      <rPr>
        <sz val="8"/>
        <rFont val="HGSｺﾞｼｯｸM"/>
        <family val="3"/>
        <charset val="128"/>
      </rPr>
      <t xml:space="preserve">　　　　　　　　　　　  </t>
    </r>
    <r>
      <rPr>
        <sz val="6"/>
        <rFont val="HGSｺﾞｼｯｸM"/>
        <family val="3"/>
        <charset val="128"/>
      </rPr>
      <t>　</t>
    </r>
    <r>
      <rPr>
        <sz val="8"/>
        <rFont val="HGSｺﾞｼｯｸM"/>
        <family val="3"/>
        <charset val="128"/>
      </rPr>
      <t>・</t>
    </r>
    <r>
      <rPr>
        <sz val="8"/>
        <rFont val="Arial"/>
        <family val="2"/>
      </rPr>
      <t>Those who use a common name should also enter their officially registered name.</t>
    </r>
    <r>
      <rPr>
        <sz val="8"/>
        <rFont val="HGSｺﾞｼｯｸM"/>
        <family val="3"/>
        <charset val="128"/>
      </rPr>
      <t>　</t>
    </r>
    <r>
      <rPr>
        <sz val="8"/>
        <rFont val="Arial"/>
        <family val="2"/>
      </rPr>
      <t>Ex: given name   common name (officially registered name)</t>
    </r>
    <rPh sb="1" eb="3">
      <t>シメイ</t>
    </rPh>
    <rPh sb="5" eb="7">
      <t>ヒッス</t>
    </rPh>
    <rPh sb="17" eb="18">
      <t>セイ</t>
    </rPh>
    <rPh sb="19" eb="20">
      <t>メイ</t>
    </rPh>
    <rPh sb="21" eb="22">
      <t>ジュン</t>
    </rPh>
    <rPh sb="23" eb="25">
      <t>ニュウリョク</t>
    </rPh>
    <rPh sb="27" eb="28">
      <t>セイ</t>
    </rPh>
    <rPh sb="29" eb="30">
      <t>メイ</t>
    </rPh>
    <rPh sb="31" eb="32">
      <t>アイダ</t>
    </rPh>
    <rPh sb="33" eb="35">
      <t>ゼンカク</t>
    </rPh>
    <rPh sb="36" eb="39">
      <t>モジブン</t>
    </rPh>
    <rPh sb="45" eb="47">
      <t>ニュウリョク</t>
    </rPh>
    <rPh sb="55" eb="56">
      <t>レイ</t>
    </rPh>
    <rPh sb="57" eb="59">
      <t>ザイム</t>
    </rPh>
    <rPh sb="60" eb="62">
      <t>イチロウ</t>
    </rPh>
    <rPh sb="86" eb="88">
      <t>バアイ</t>
    </rPh>
    <rPh sb="113" eb="114">
      <t>ジュン</t>
    </rPh>
    <rPh sb="118" eb="121">
      <t>オオモジ</t>
    </rPh>
    <rPh sb="122" eb="124">
      <t>ニュウリョク</t>
    </rPh>
    <rPh sb="151" eb="153">
      <t>シヨウ</t>
    </rPh>
    <rPh sb="157" eb="158">
      <t>カタ</t>
    </rPh>
    <rPh sb="160" eb="162">
      <t>コセキ</t>
    </rPh>
    <rPh sb="162" eb="163">
      <t>セイ</t>
    </rPh>
    <rPh sb="164" eb="166">
      <t>ニュウリョク</t>
    </rPh>
    <rPh sb="174" eb="175">
      <t>レイ</t>
    </rPh>
    <rPh sb="180" eb="182">
      <t>コセキ</t>
    </rPh>
    <rPh sb="182" eb="183">
      <t>セイ</t>
    </rPh>
    <rPh sb="184" eb="185">
      <t>メイ</t>
    </rPh>
    <phoneticPr fontId="1"/>
  </si>
  <si>
    <r>
      <t>姓と名（とミドルネーム）の間は、</t>
    </r>
    <r>
      <rPr>
        <b/>
        <u/>
        <sz val="10"/>
        <color rgb="FFFF0000"/>
        <rFont val="HGSｺﾞｼｯｸM"/>
        <family val="3"/>
        <charset val="128"/>
      </rPr>
      <t>全角１文字分</t>
    </r>
    <r>
      <rPr>
        <sz val="10"/>
        <color rgb="FFFF0000"/>
        <rFont val="HGSｺﾞｼｯｸM"/>
        <family val="3"/>
        <charset val="128"/>
      </rPr>
      <t xml:space="preserve">のスペースを入力してください。
</t>
    </r>
    <r>
      <rPr>
        <sz val="8"/>
        <color rgb="FFFF0000"/>
        <rFont val="Arial"/>
        <family val="2"/>
      </rPr>
      <t>Please enter a full-width single character space between the family name and given name (and middle name).</t>
    </r>
    <rPh sb="0" eb="1">
      <t>セイ</t>
    </rPh>
    <rPh sb="2" eb="3">
      <t>メイ</t>
    </rPh>
    <rPh sb="13" eb="14">
      <t>アイダ</t>
    </rPh>
    <rPh sb="16" eb="18">
      <t>ゼンカク</t>
    </rPh>
    <rPh sb="19" eb="21">
      <t>モジ</t>
    </rPh>
    <rPh sb="21" eb="22">
      <t>ブン</t>
    </rPh>
    <rPh sb="28" eb="30">
      <t>ニュウリョク</t>
    </rPh>
    <phoneticPr fontId="4"/>
  </si>
  <si>
    <r>
      <t>姓と名（とミドルネーム）の間は、</t>
    </r>
    <r>
      <rPr>
        <b/>
        <u/>
        <sz val="10"/>
        <color rgb="FFFF0000"/>
        <rFont val="HGSｺﾞｼｯｸM"/>
        <family val="3"/>
        <charset val="128"/>
      </rPr>
      <t>半角１文字分</t>
    </r>
    <r>
      <rPr>
        <sz val="10"/>
        <color rgb="FFFF0000"/>
        <rFont val="HGSｺﾞｼｯｸM"/>
        <family val="3"/>
        <charset val="128"/>
      </rPr>
      <t xml:space="preserve">のスペースを入力してください。
</t>
    </r>
    <r>
      <rPr>
        <sz val="8"/>
        <color rgb="FFFF0000"/>
        <rFont val="Arial"/>
        <family val="2"/>
      </rPr>
      <t>Please enter a half-width single character space between the family name and given name (and middle name).</t>
    </r>
    <rPh sb="0" eb="1">
      <t>セイ</t>
    </rPh>
    <rPh sb="2" eb="3">
      <t>メイ</t>
    </rPh>
    <rPh sb="13" eb="14">
      <t>アイダ</t>
    </rPh>
    <rPh sb="16" eb="18">
      <t>ハンカク</t>
    </rPh>
    <rPh sb="19" eb="21">
      <t>モジ</t>
    </rPh>
    <rPh sb="21" eb="22">
      <t>ブン</t>
    </rPh>
    <rPh sb="28" eb="30">
      <t>ニュウリョク</t>
    </rPh>
    <phoneticPr fontId="4"/>
  </si>
  <si>
    <r>
      <t>【氏名</t>
    </r>
    <r>
      <rPr>
        <sz val="8"/>
        <color rgb="FFFF0000"/>
        <rFont val="HGSｺﾞｼｯｸM"/>
        <family val="3"/>
        <charset val="128"/>
      </rPr>
      <t>（※必須）</t>
    </r>
    <r>
      <rPr>
        <sz val="10"/>
        <rFont val="HGSｺﾞｼｯｸM"/>
        <family val="3"/>
        <charset val="128"/>
      </rPr>
      <t>について】 ・姓/名の順で入力し、</t>
    </r>
    <r>
      <rPr>
        <b/>
        <u/>
        <sz val="10"/>
        <rFont val="HGSｺﾞｼｯｸM"/>
        <family val="3"/>
        <charset val="128"/>
      </rPr>
      <t>姓と名の間に</t>
    </r>
    <r>
      <rPr>
        <b/>
        <u/>
        <sz val="10"/>
        <color rgb="FFFF0000"/>
        <rFont val="HGSｺﾞｼｯｸM"/>
        <family val="3"/>
        <charset val="128"/>
      </rPr>
      <t>全角1文字分</t>
    </r>
    <r>
      <rPr>
        <b/>
        <u/>
        <sz val="10"/>
        <rFont val="HGSｺﾞｼｯｸM"/>
        <family val="3"/>
        <charset val="128"/>
      </rPr>
      <t>のスペース</t>
    </r>
    <r>
      <rPr>
        <sz val="10"/>
        <rFont val="HGSｺﾞｼｯｸM"/>
        <family val="3"/>
        <charset val="128"/>
      </rPr>
      <t>を入力してください。　例）財務　一郎
　　　　　　　　　　　　  ・アルファベットの場合は、ファーストネーム/ミドルネーム/ラストネームの順に</t>
    </r>
    <r>
      <rPr>
        <b/>
        <u/>
        <sz val="10"/>
        <rFont val="HGSｺﾞｼｯｸM"/>
        <family val="3"/>
        <charset val="128"/>
      </rPr>
      <t>すべて大文字</t>
    </r>
    <r>
      <rPr>
        <sz val="10"/>
        <rFont val="HGSｺﾞｼｯｸM"/>
        <family val="3"/>
        <charset val="128"/>
      </rPr>
      <t xml:space="preserve">で入力してください。
　　　　　　　　　　　　  ・通称姓を使用している方は、戸籍姓も入力してください。　例）通称姓（戸籍姓）名
</t>
    </r>
    <r>
      <rPr>
        <sz val="8"/>
        <rFont val="Arial"/>
        <family val="2"/>
      </rPr>
      <t xml:space="preserve"> [Name Order</t>
    </r>
    <r>
      <rPr>
        <sz val="7"/>
        <rFont val="Arial"/>
        <family val="2"/>
      </rPr>
      <t>(</t>
    </r>
    <r>
      <rPr>
        <sz val="7"/>
        <rFont val="HGSｺﾞｼｯｸM"/>
        <family val="3"/>
        <charset val="128"/>
      </rPr>
      <t>※</t>
    </r>
    <r>
      <rPr>
        <sz val="7"/>
        <rFont val="Arial"/>
        <family val="2"/>
      </rPr>
      <t>Required)</t>
    </r>
    <r>
      <rPr>
        <sz val="8"/>
        <rFont val="Arial"/>
        <family val="2"/>
      </rPr>
      <t xml:space="preserve">]  </t>
    </r>
    <r>
      <rPr>
        <sz val="8"/>
        <rFont val="HGSｺﾞｼｯｸM"/>
        <family val="2"/>
        <charset val="128"/>
      </rPr>
      <t>・</t>
    </r>
    <r>
      <rPr>
        <sz val="8"/>
        <rFont val="Arial"/>
        <family val="2"/>
      </rPr>
      <t xml:space="preserve">Please enter your family name first, with a full-width single character space between your family name and given name.
</t>
    </r>
    <r>
      <rPr>
        <sz val="8"/>
        <rFont val="HGSｺﾞｼｯｸM"/>
        <family val="3"/>
        <charset val="128"/>
      </rPr>
      <t>　　　　　　　　　　</t>
    </r>
    <r>
      <rPr>
        <sz val="8"/>
        <rFont val="Arial"/>
        <family val="2"/>
      </rPr>
      <t xml:space="preserve"> </t>
    </r>
    <r>
      <rPr>
        <sz val="8"/>
        <rFont val="HGSｺﾞｼｯｸM"/>
        <family val="3"/>
        <charset val="128"/>
      </rPr>
      <t>　・</t>
    </r>
    <r>
      <rPr>
        <sz val="8"/>
        <rFont val="Arial"/>
        <family val="2"/>
      </rPr>
      <t xml:space="preserve">If your name is written in the Latin alphabet, please enter it in all capital letters and in the order of first (given) name, middle name, last (family) name.
</t>
    </r>
    <r>
      <rPr>
        <sz val="8"/>
        <rFont val="HGSｺﾞｼｯｸM"/>
        <family val="3"/>
        <charset val="128"/>
      </rPr>
      <t>　　　　　　　　　　　 ・</t>
    </r>
    <r>
      <rPr>
        <sz val="8"/>
        <rFont val="Arial"/>
        <family val="2"/>
      </rPr>
      <t>Those who use a common name should also enter their officially registered name.</t>
    </r>
    <r>
      <rPr>
        <sz val="8"/>
        <rFont val="HGSｺﾞｼｯｸM"/>
        <family val="3"/>
        <charset val="128"/>
      </rPr>
      <t>　</t>
    </r>
    <r>
      <rPr>
        <sz val="8"/>
        <rFont val="Arial"/>
        <family val="2"/>
      </rPr>
      <t>Ex: given name   common name (officially registered name)</t>
    </r>
    <rPh sb="1" eb="3">
      <t>シメイ</t>
    </rPh>
    <rPh sb="5" eb="7">
      <t>ヒッス</t>
    </rPh>
    <rPh sb="15" eb="16">
      <t>セイ</t>
    </rPh>
    <rPh sb="17" eb="18">
      <t>メイ</t>
    </rPh>
    <rPh sb="19" eb="20">
      <t>ジュン</t>
    </rPh>
    <rPh sb="21" eb="23">
      <t>ニュウリョク</t>
    </rPh>
    <rPh sb="25" eb="26">
      <t>セイ</t>
    </rPh>
    <rPh sb="27" eb="28">
      <t>メイ</t>
    </rPh>
    <rPh sb="29" eb="30">
      <t>アイダ</t>
    </rPh>
    <rPh sb="31" eb="33">
      <t>ゼンカク</t>
    </rPh>
    <rPh sb="34" eb="37">
      <t>モジブン</t>
    </rPh>
    <rPh sb="43" eb="45">
      <t>ニュウリョク</t>
    </rPh>
    <rPh sb="53" eb="54">
      <t>レイ</t>
    </rPh>
    <rPh sb="55" eb="57">
      <t>ザイム</t>
    </rPh>
    <rPh sb="58" eb="60">
      <t>イチロウ</t>
    </rPh>
    <rPh sb="84" eb="86">
      <t>バアイ</t>
    </rPh>
    <rPh sb="111" eb="112">
      <t>ジュン</t>
    </rPh>
    <rPh sb="116" eb="119">
      <t>オオモジ</t>
    </rPh>
    <rPh sb="120" eb="122">
      <t>ニュウリョク</t>
    </rPh>
    <rPh sb="149" eb="151">
      <t>シヨウ</t>
    </rPh>
    <rPh sb="155" eb="156">
      <t>カタ</t>
    </rPh>
    <rPh sb="158" eb="160">
      <t>コセキ</t>
    </rPh>
    <rPh sb="160" eb="161">
      <t>セイ</t>
    </rPh>
    <rPh sb="162" eb="164">
      <t>ニュウリョク</t>
    </rPh>
    <rPh sb="172" eb="173">
      <t>レイ</t>
    </rPh>
    <rPh sb="178" eb="180">
      <t>コセキ</t>
    </rPh>
    <rPh sb="180" eb="181">
      <t>セイ</t>
    </rPh>
    <rPh sb="182" eb="183">
      <t>メイ</t>
    </rPh>
    <phoneticPr fontId="1"/>
  </si>
  <si>
    <r>
      <t>姓と名（とミドルネーム）の間は、</t>
    </r>
    <r>
      <rPr>
        <b/>
        <u/>
        <sz val="10"/>
        <color rgb="FFFF0000"/>
        <rFont val="HGSｺﾞｼｯｸM"/>
        <family val="3"/>
        <charset val="128"/>
      </rPr>
      <t>半角１文字</t>
    </r>
    <r>
      <rPr>
        <u/>
        <sz val="10"/>
        <color rgb="FFFF0000"/>
        <rFont val="HGSｺﾞｼｯｸM"/>
        <family val="3"/>
        <charset val="128"/>
      </rPr>
      <t>分</t>
    </r>
    <r>
      <rPr>
        <sz val="10"/>
        <color rgb="FFFF0000"/>
        <rFont val="HGSｺﾞｼｯｸM"/>
        <family val="3"/>
        <charset val="128"/>
      </rPr>
      <t xml:space="preserve">のスペースを入力してください。
</t>
    </r>
    <r>
      <rPr>
        <sz val="8"/>
        <color rgb="FFFF0000"/>
        <rFont val="Arial"/>
        <family val="2"/>
      </rPr>
      <t>Please enter a half-width single character space between the family name and given name (and middle name).</t>
    </r>
    <rPh sb="0" eb="1">
      <t>セイ</t>
    </rPh>
    <rPh sb="2" eb="3">
      <t>メイ</t>
    </rPh>
    <rPh sb="13" eb="14">
      <t>アイダ</t>
    </rPh>
    <rPh sb="16" eb="18">
      <t>ハンカク</t>
    </rPh>
    <rPh sb="19" eb="21">
      <t>モジ</t>
    </rPh>
    <rPh sb="21" eb="22">
      <t>ブン</t>
    </rPh>
    <rPh sb="28" eb="30">
      <t>ニュウリョク</t>
    </rPh>
    <phoneticPr fontId="4"/>
  </si>
  <si>
    <t>入力区分が「7：名称のみの登録（口座情報の登録が不要な場合）」の場合に所定の文言を自動表示。</t>
    <rPh sb="0" eb="4">
      <t>ニュウリョククブン</t>
    </rPh>
    <rPh sb="8" eb="10">
      <t>メイショウ</t>
    </rPh>
    <rPh sb="13" eb="15">
      <t>トウロク</t>
    </rPh>
    <rPh sb="16" eb="20">
      <t>コウザジョウホウ</t>
    </rPh>
    <rPh sb="21" eb="23">
      <t>トウロク</t>
    </rPh>
    <rPh sb="24" eb="26">
      <t>フヨウ</t>
    </rPh>
    <rPh sb="27" eb="29">
      <t>バアイ</t>
    </rPh>
    <rPh sb="32" eb="34">
      <t>バアイ</t>
    </rPh>
    <rPh sb="35" eb="37">
      <t>ショテイ</t>
    </rPh>
    <rPh sb="38" eb="40">
      <t>モンゴン</t>
    </rPh>
    <rPh sb="41" eb="45">
      <t>ジドウヒョウジ</t>
    </rPh>
    <phoneticPr fontId="4"/>
  </si>
  <si>
    <r>
      <t>【氏名</t>
    </r>
    <r>
      <rPr>
        <sz val="8"/>
        <color rgb="FFFF0000"/>
        <rFont val="HGSｺﾞｼｯｸM"/>
        <family val="3"/>
        <charset val="128"/>
      </rPr>
      <t>（※必須）</t>
    </r>
    <r>
      <rPr>
        <sz val="10"/>
        <rFont val="HGSｺﾞｼｯｸM"/>
        <family val="3"/>
        <charset val="128"/>
      </rPr>
      <t>について】 ・姓/名の順で入力し、</t>
    </r>
    <r>
      <rPr>
        <b/>
        <u/>
        <sz val="10"/>
        <rFont val="HGSｺﾞｼｯｸM"/>
        <family val="3"/>
        <charset val="128"/>
      </rPr>
      <t>姓と名の間に</t>
    </r>
    <r>
      <rPr>
        <b/>
        <u/>
        <sz val="10"/>
        <color rgb="FFFF0000"/>
        <rFont val="HGSｺﾞｼｯｸM"/>
        <family val="3"/>
        <charset val="128"/>
      </rPr>
      <t>全角1文字分</t>
    </r>
    <r>
      <rPr>
        <b/>
        <u/>
        <sz val="10"/>
        <rFont val="HGSｺﾞｼｯｸM"/>
        <family val="3"/>
        <charset val="128"/>
      </rPr>
      <t>のスペース</t>
    </r>
    <r>
      <rPr>
        <sz val="10"/>
        <rFont val="HGSｺﾞｼｯｸM"/>
        <family val="3"/>
        <charset val="128"/>
      </rPr>
      <t>を入力してください。　例）財務　一郎
　　　　　　　　　　　　  ・アルファベットの場合は、ファーストネーム/ミドルネーム/ラストネームの順に</t>
    </r>
    <r>
      <rPr>
        <b/>
        <u/>
        <sz val="10"/>
        <rFont val="HGSｺﾞｼｯｸM"/>
        <family val="3"/>
        <charset val="128"/>
      </rPr>
      <t>すべて大文字</t>
    </r>
    <r>
      <rPr>
        <sz val="10"/>
        <rFont val="HGSｺﾞｼｯｸM"/>
        <family val="3"/>
        <charset val="128"/>
      </rPr>
      <t xml:space="preserve">で入力してください。
　　　　　　　　　　　　  ・通称姓を使用している方は、戸籍姓も入力してください。　例）通称姓（戸籍姓）名
</t>
    </r>
    <r>
      <rPr>
        <sz val="8"/>
        <rFont val="Arial"/>
        <family val="2"/>
      </rPr>
      <t xml:space="preserve"> [Name Order</t>
    </r>
    <r>
      <rPr>
        <sz val="7"/>
        <rFont val="Arial"/>
        <family val="2"/>
      </rPr>
      <t>(</t>
    </r>
    <r>
      <rPr>
        <sz val="7"/>
        <rFont val="HGSｺﾞｼｯｸM"/>
        <family val="3"/>
        <charset val="128"/>
      </rPr>
      <t>※</t>
    </r>
    <r>
      <rPr>
        <sz val="7"/>
        <rFont val="Arial"/>
        <family val="2"/>
      </rPr>
      <t>Required)</t>
    </r>
    <r>
      <rPr>
        <sz val="8"/>
        <rFont val="Arial"/>
        <family val="2"/>
      </rPr>
      <t xml:space="preserve">]  </t>
    </r>
    <r>
      <rPr>
        <sz val="8"/>
        <rFont val="HGSｺﾞｼｯｸM"/>
        <family val="2"/>
        <charset val="128"/>
      </rPr>
      <t>・</t>
    </r>
    <r>
      <rPr>
        <sz val="8"/>
        <rFont val="Arial"/>
        <family val="2"/>
      </rPr>
      <t xml:space="preserve">Please enter your family name first, with a full-width single character space between your family name and given name.
</t>
    </r>
    <r>
      <rPr>
        <sz val="8"/>
        <rFont val="HGSｺﾞｼｯｸM"/>
        <family val="3"/>
        <charset val="128"/>
      </rPr>
      <t>　　　　　　　　　　</t>
    </r>
    <r>
      <rPr>
        <sz val="8"/>
        <rFont val="Arial"/>
        <family val="2"/>
      </rPr>
      <t xml:space="preserve"> </t>
    </r>
    <r>
      <rPr>
        <sz val="8"/>
        <rFont val="HGSｺﾞｼｯｸM"/>
        <family val="3"/>
        <charset val="128"/>
      </rPr>
      <t>　</t>
    </r>
    <r>
      <rPr>
        <sz val="6"/>
        <rFont val="HGSｺﾞｼｯｸM"/>
        <family val="3"/>
        <charset val="128"/>
      </rPr>
      <t xml:space="preserve"> </t>
    </r>
    <r>
      <rPr>
        <sz val="8"/>
        <rFont val="HGSｺﾞｼｯｸM"/>
        <family val="3"/>
        <charset val="128"/>
      </rPr>
      <t>・</t>
    </r>
    <r>
      <rPr>
        <sz val="8"/>
        <rFont val="Arial"/>
        <family val="2"/>
      </rPr>
      <t xml:space="preserve">If your name is written in the Latin alphabet, please enter it in all capital letters and in the order of first (given) name, middle name, last (family) name.
</t>
    </r>
    <r>
      <rPr>
        <sz val="8"/>
        <rFont val="HGSｺﾞｼｯｸM"/>
        <family val="3"/>
        <charset val="128"/>
      </rPr>
      <t xml:space="preserve">　　　　　　　　　　  </t>
    </r>
    <r>
      <rPr>
        <sz val="6"/>
        <rFont val="HGSｺﾞｼｯｸM"/>
        <family val="3"/>
        <charset val="128"/>
      </rPr>
      <t>　</t>
    </r>
    <r>
      <rPr>
        <sz val="8"/>
        <rFont val="HGSｺﾞｼｯｸM"/>
        <family val="3"/>
        <charset val="128"/>
      </rPr>
      <t>・</t>
    </r>
    <r>
      <rPr>
        <sz val="8"/>
        <rFont val="Arial"/>
        <family val="2"/>
      </rPr>
      <t>Those who use a common name should also enter their officially registered name.</t>
    </r>
    <r>
      <rPr>
        <sz val="8"/>
        <rFont val="HGSｺﾞｼｯｸM"/>
        <family val="3"/>
        <charset val="128"/>
      </rPr>
      <t>　</t>
    </r>
    <r>
      <rPr>
        <sz val="8"/>
        <rFont val="Arial"/>
        <family val="2"/>
      </rPr>
      <t>Ex: given name   common name (officially registered name)</t>
    </r>
    <rPh sb="1" eb="3">
      <t>シメイ</t>
    </rPh>
    <rPh sb="5" eb="7">
      <t>ヒッス</t>
    </rPh>
    <rPh sb="15" eb="16">
      <t>セイ</t>
    </rPh>
    <rPh sb="17" eb="18">
      <t>メイ</t>
    </rPh>
    <rPh sb="19" eb="20">
      <t>ジュン</t>
    </rPh>
    <rPh sb="21" eb="23">
      <t>ニュウリョク</t>
    </rPh>
    <rPh sb="25" eb="26">
      <t>セイ</t>
    </rPh>
    <rPh sb="27" eb="28">
      <t>メイ</t>
    </rPh>
    <rPh sb="29" eb="30">
      <t>アイダ</t>
    </rPh>
    <rPh sb="31" eb="33">
      <t>ゼンカク</t>
    </rPh>
    <rPh sb="34" eb="37">
      <t>モジブン</t>
    </rPh>
    <rPh sb="43" eb="45">
      <t>ニュウリョク</t>
    </rPh>
    <rPh sb="53" eb="54">
      <t>レイ</t>
    </rPh>
    <rPh sb="55" eb="57">
      <t>ザイム</t>
    </rPh>
    <rPh sb="58" eb="60">
      <t>イチロウ</t>
    </rPh>
    <rPh sb="84" eb="86">
      <t>バアイ</t>
    </rPh>
    <rPh sb="111" eb="112">
      <t>ジュン</t>
    </rPh>
    <rPh sb="116" eb="119">
      <t>オオモジ</t>
    </rPh>
    <rPh sb="120" eb="122">
      <t>ニュウリョク</t>
    </rPh>
    <rPh sb="149" eb="151">
      <t>シヨウ</t>
    </rPh>
    <rPh sb="155" eb="156">
      <t>カタ</t>
    </rPh>
    <rPh sb="158" eb="160">
      <t>コセキ</t>
    </rPh>
    <rPh sb="160" eb="161">
      <t>セイ</t>
    </rPh>
    <rPh sb="162" eb="164">
      <t>ニュウリョク</t>
    </rPh>
    <rPh sb="172" eb="173">
      <t>レイ</t>
    </rPh>
    <rPh sb="178" eb="180">
      <t>コセキ</t>
    </rPh>
    <rPh sb="180" eb="181">
      <t>セイ</t>
    </rPh>
    <rPh sb="182" eb="183">
      <t>メイ</t>
    </rPh>
    <phoneticPr fontId="1"/>
  </si>
  <si>
    <t>2：現金（公共料金等）</t>
    <rPh sb="2" eb="4">
      <t>ゲンキン</t>
    </rPh>
    <rPh sb="5" eb="9">
      <t>コウキョウリョウキン</t>
    </rPh>
    <rPh sb="9" eb="10">
      <t>トウ</t>
    </rPh>
    <phoneticPr fontId="4"/>
  </si>
  <si>
    <t>5：口座振替（公共料金等）</t>
    <rPh sb="2" eb="6">
      <t>コウザフリカエ</t>
    </rPh>
    <rPh sb="7" eb="11">
      <t>コウキョウリョウキン</t>
    </rPh>
    <rPh sb="11" eb="12">
      <t>トウ</t>
    </rPh>
    <phoneticPr fontId="4"/>
  </si>
  <si>
    <t>3：現金（受領代理）</t>
    <rPh sb="2" eb="4">
      <t>ゲンキン</t>
    </rPh>
    <rPh sb="5" eb="9">
      <t>ジュリョウダイリ</t>
    </rPh>
    <phoneticPr fontId="4"/>
  </si>
  <si>
    <t>5：口座振替（公共料金等）</t>
    <rPh sb="2" eb="6">
      <t>コウザフリカエ</t>
    </rPh>
    <rPh sb="7" eb="9">
      <t>コウキョウ</t>
    </rPh>
    <rPh sb="9" eb="11">
      <t>リョウキン</t>
    </rPh>
    <rPh sb="11" eb="12">
      <t>トウ</t>
    </rPh>
    <phoneticPr fontId="4"/>
  </si>
  <si>
    <t>入力区分/相手先区分と入力項目との関係性</t>
    <rPh sb="0" eb="2">
      <t>ニュウリョク</t>
    </rPh>
    <rPh sb="2" eb="4">
      <t>クブン</t>
    </rPh>
    <rPh sb="5" eb="10">
      <t>アイテサキクブン</t>
    </rPh>
    <rPh sb="11" eb="15">
      <t>ニュウリョクコウモク</t>
    </rPh>
    <rPh sb="17" eb="19">
      <t>カンケイ</t>
    </rPh>
    <rPh sb="19" eb="20">
      <t>セイ</t>
    </rPh>
    <phoneticPr fontId="4"/>
  </si>
  <si>
    <t>カナ名称</t>
    <rPh sb="2" eb="4">
      <t>メイショウ</t>
    </rPh>
    <phoneticPr fontId="4"/>
  </si>
  <si>
    <t>FAX
番号</t>
    <rPh sb="4" eb="6">
      <t>バンゴウ</t>
    </rPh>
    <phoneticPr fontId="4"/>
  </si>
  <si>
    <t>メール
アドレス</t>
    <phoneticPr fontId="4"/>
  </si>
  <si>
    <t>登録
コード</t>
    <rPh sb="0" eb="2">
      <t>トウロク</t>
    </rPh>
    <phoneticPr fontId="4"/>
  </si>
  <si>
    <t>相手先
区分</t>
    <rPh sb="0" eb="2">
      <t>アイテ</t>
    </rPh>
    <rPh sb="2" eb="3">
      <t>サキ</t>
    </rPh>
    <rPh sb="4" eb="6">
      <t>クブン</t>
    </rPh>
    <phoneticPr fontId="4"/>
  </si>
  <si>
    <t>正式名称</t>
    <rPh sb="0" eb="2">
      <t>セイシキ</t>
    </rPh>
    <rPh sb="2" eb="4">
      <t>メイショウ</t>
    </rPh>
    <phoneticPr fontId="4"/>
  </si>
  <si>
    <t>郵便番号</t>
    <rPh sb="0" eb="2">
      <t>ユウビン</t>
    </rPh>
    <rPh sb="2" eb="4">
      <t>バンゴウ</t>
    </rPh>
    <phoneticPr fontId="4"/>
  </si>
  <si>
    <t>電話番号</t>
    <rPh sb="0" eb="2">
      <t>デンワ</t>
    </rPh>
    <rPh sb="2" eb="4">
      <t>バンゴウ</t>
    </rPh>
    <phoneticPr fontId="4"/>
  </si>
  <si>
    <t>支払通知
メール
配信</t>
    <rPh sb="0" eb="4">
      <t>シハライツウチ</t>
    </rPh>
    <rPh sb="9" eb="11">
      <t>ハイシン</t>
    </rPh>
    <phoneticPr fontId="4"/>
  </si>
  <si>
    <t>官公需
企業区分</t>
    <rPh sb="0" eb="3">
      <t>カンコウジュ</t>
    </rPh>
    <rPh sb="4" eb="8">
      <t>キギョウクブン</t>
    </rPh>
    <phoneticPr fontId="4"/>
  </si>
  <si>
    <t>勤務先
所在地</t>
    <rPh sb="0" eb="3">
      <t>キンムサキ</t>
    </rPh>
    <rPh sb="4" eb="7">
      <t>ショザイチ</t>
    </rPh>
    <phoneticPr fontId="4"/>
  </si>
  <si>
    <t>金融機関
コード</t>
    <rPh sb="0" eb="4">
      <t>キンユウキカン</t>
    </rPh>
    <phoneticPr fontId="4"/>
  </si>
  <si>
    <t>金融機関
名</t>
    <rPh sb="0" eb="4">
      <t>キンユウキカン</t>
    </rPh>
    <rPh sb="5" eb="6">
      <t>メイ</t>
    </rPh>
    <phoneticPr fontId="4"/>
  </si>
  <si>
    <t>支店
コード</t>
    <rPh sb="0" eb="2">
      <t>シテン</t>
    </rPh>
    <phoneticPr fontId="4"/>
  </si>
  <si>
    <t>支店名</t>
    <rPh sb="0" eb="3">
      <t>シテンメイ</t>
    </rPh>
    <phoneticPr fontId="4"/>
  </si>
  <si>
    <t>口座名義（カナ）</t>
    <rPh sb="0" eb="4">
      <t>コウザメイギ</t>
    </rPh>
    <phoneticPr fontId="4"/>
  </si>
  <si>
    <t>所属名
担当者名
内線等</t>
    <rPh sb="0" eb="3">
      <t>ショゾクメイ</t>
    </rPh>
    <rPh sb="4" eb="8">
      <t>タントウシャメイ</t>
    </rPh>
    <rPh sb="9" eb="11">
      <t>ナイセン</t>
    </rPh>
    <rPh sb="11" eb="12">
      <t>トウ</t>
    </rPh>
    <phoneticPr fontId="4"/>
  </si>
  <si>
    <t>メモ欄①</t>
    <rPh sb="2" eb="3">
      <t>ラン</t>
    </rPh>
    <phoneticPr fontId="4"/>
  </si>
  <si>
    <t>メモ欄②</t>
    <rPh sb="2" eb="3">
      <t>ラン</t>
    </rPh>
    <phoneticPr fontId="4"/>
  </si>
  <si>
    <t>27-1</t>
    <phoneticPr fontId="4"/>
  </si>
  <si>
    <t>27-2</t>
    <phoneticPr fontId="4"/>
  </si>
  <si>
    <t>1：新規登録/本登録</t>
    <rPh sb="2" eb="6">
      <t>シンキトウロク</t>
    </rPh>
    <rPh sb="7" eb="10">
      <t>ホントウロク</t>
    </rPh>
    <phoneticPr fontId="4"/>
  </si>
  <si>
    <t>○</t>
  </si>
  <si>
    <t>必須</t>
    <rPh sb="0" eb="2">
      <t>ヒッス</t>
    </rPh>
    <phoneticPr fontId="4"/>
  </si>
  <si>
    <t>未選択</t>
    <rPh sb="0" eb="3">
      <t>ミセンタク</t>
    </rPh>
    <phoneticPr fontId="4"/>
  </si>
  <si>
    <t>3：本学教職員</t>
    <rPh sb="2" eb="7">
      <t>ホンガクキョウショクイン</t>
    </rPh>
    <phoneticPr fontId="4"/>
  </si>
  <si>
    <t>5：学外個人</t>
    <rPh sb="2" eb="6">
      <t>ガクガイコジン</t>
    </rPh>
    <phoneticPr fontId="4"/>
  </si>
  <si>
    <t>4：支払先口座の追加（業者のみ）</t>
    <rPh sb="2" eb="7">
      <t>シハライサキコウザ</t>
    </rPh>
    <rPh sb="8" eb="10">
      <t>ツイカ</t>
    </rPh>
    <rPh sb="11" eb="13">
      <t>ギョウシャ</t>
    </rPh>
    <phoneticPr fontId="4"/>
  </si>
  <si>
    <t>選択不可</t>
    <rPh sb="0" eb="2">
      <t>センタク</t>
    </rPh>
    <rPh sb="2" eb="4">
      <t>フカ</t>
    </rPh>
    <phoneticPr fontId="4"/>
  </si>
  <si>
    <t>5：本学学生の口座登録</t>
    <rPh sb="2" eb="6">
      <t>ホンガクガクセイ</t>
    </rPh>
    <rPh sb="7" eb="11">
      <t>コウザトウロク</t>
    </rPh>
    <phoneticPr fontId="4"/>
  </si>
  <si>
    <t>7：名称のみの登録</t>
    <rPh sb="2" eb="4">
      <t>メイショウ</t>
    </rPh>
    <rPh sb="7" eb="9">
      <t>トウロク</t>
    </rPh>
    <phoneticPr fontId="4"/>
  </si>
  <si>
    <t>入力区分と相手先区分/支払区分/支給区分との関係性</t>
    <rPh sb="0" eb="2">
      <t>ニュウリョク</t>
    </rPh>
    <rPh sb="2" eb="4">
      <t>クブン</t>
    </rPh>
    <rPh sb="5" eb="10">
      <t>アイテサキクブン</t>
    </rPh>
    <rPh sb="11" eb="15">
      <t>シハライクブン</t>
    </rPh>
    <rPh sb="16" eb="20">
      <t>シキュウクブン</t>
    </rPh>
    <rPh sb="22" eb="24">
      <t>カンケイ</t>
    </rPh>
    <rPh sb="24" eb="25">
      <t>セイ</t>
    </rPh>
    <phoneticPr fontId="4"/>
  </si>
  <si>
    <t>選択不可</t>
    <rPh sb="0" eb="4">
      <t>センタクフカ</t>
    </rPh>
    <phoneticPr fontId="4"/>
  </si>
  <si>
    <r>
      <t>現在様式</t>
    </r>
    <r>
      <rPr>
        <b/>
        <sz val="8"/>
        <color rgb="FF0000FF"/>
        <rFont val="HGSｺﾞｼｯｸM"/>
        <family val="3"/>
        <charset val="128"/>
      </rPr>
      <t>（マクロなし）</t>
    </r>
    <rPh sb="0" eb="2">
      <t>ゲンザイ</t>
    </rPh>
    <rPh sb="2" eb="4">
      <t>ヨウシキ</t>
    </rPh>
    <phoneticPr fontId="4"/>
  </si>
  <si>
    <r>
      <t>1：職員
2：職員</t>
    </r>
    <r>
      <rPr>
        <sz val="9"/>
        <color theme="1"/>
        <rFont val="HGSｺﾞｼｯｸM"/>
        <family val="3"/>
        <charset val="128"/>
      </rPr>
      <t>（学割適用）</t>
    </r>
    <r>
      <rPr>
        <sz val="10"/>
        <color theme="1"/>
        <rFont val="HGSｺﾞｼｯｸM"/>
        <family val="3"/>
        <charset val="128"/>
      </rPr>
      <t xml:space="preserve">
3：役員・指定職</t>
    </r>
    <r>
      <rPr>
        <sz val="9"/>
        <color theme="1"/>
        <rFont val="HGSｺﾞｼｯｸM"/>
        <family val="3"/>
        <charset val="128"/>
      </rPr>
      <t>（ｸﾞﾘｰﾝ利用無）</t>
    </r>
    <r>
      <rPr>
        <sz val="10"/>
        <color theme="1"/>
        <rFont val="HGSｺﾞｼｯｸM"/>
        <family val="3"/>
        <charset val="128"/>
      </rPr>
      <t xml:space="preserve">
4：役員・指定職</t>
    </r>
    <r>
      <rPr>
        <sz val="9"/>
        <color theme="1"/>
        <rFont val="HGSｺﾞｼｯｸM"/>
        <family val="3"/>
        <charset val="128"/>
      </rPr>
      <t>（ｸﾞﾘｰﾝ利用）</t>
    </r>
    <r>
      <rPr>
        <sz val="10"/>
        <color theme="1"/>
        <rFont val="HGSｺﾞｼｯｸM"/>
        <family val="3"/>
        <charset val="128"/>
      </rPr>
      <t xml:space="preserve">
5：学生
6：学生</t>
    </r>
    <r>
      <rPr>
        <sz val="9"/>
        <color theme="1"/>
        <rFont val="HGSｺﾞｼｯｸM"/>
        <family val="3"/>
        <charset val="128"/>
      </rPr>
      <t>（学割適用無）</t>
    </r>
    <rPh sb="2" eb="4">
      <t>ショクイン</t>
    </rPh>
    <rPh sb="7" eb="9">
      <t>ショクイン</t>
    </rPh>
    <rPh sb="10" eb="14">
      <t>ガクワリテキヨウ</t>
    </rPh>
    <rPh sb="18" eb="20">
      <t>ヤクイン</t>
    </rPh>
    <rPh sb="21" eb="24">
      <t>シテイショク</t>
    </rPh>
    <rPh sb="30" eb="32">
      <t>リヨウ</t>
    </rPh>
    <rPh sb="32" eb="33">
      <t>ナ</t>
    </rPh>
    <rPh sb="37" eb="39">
      <t>ヤクイン</t>
    </rPh>
    <rPh sb="40" eb="43">
      <t>シテイショク</t>
    </rPh>
    <rPh sb="49" eb="51">
      <t>リヨウ</t>
    </rPh>
    <rPh sb="55" eb="57">
      <t>ガクセイ</t>
    </rPh>
    <rPh sb="60" eb="62">
      <t>ガクセイ</t>
    </rPh>
    <rPh sb="63" eb="67">
      <t>ガクワリテキヨウ</t>
    </rPh>
    <rPh sb="67" eb="68">
      <t>ナ</t>
    </rPh>
    <phoneticPr fontId="4"/>
  </si>
  <si>
    <r>
      <t>5：学生
6：学生</t>
    </r>
    <r>
      <rPr>
        <sz val="9"/>
        <color theme="1"/>
        <rFont val="HGSｺﾞｼｯｸM"/>
        <family val="3"/>
        <charset val="128"/>
      </rPr>
      <t>（学割適用無）</t>
    </r>
    <rPh sb="2" eb="4">
      <t>ガクセイ</t>
    </rPh>
    <rPh sb="7" eb="9">
      <t>ガクセイ</t>
    </rPh>
    <rPh sb="10" eb="14">
      <t>ガクワリテキヨウ</t>
    </rPh>
    <rPh sb="14" eb="15">
      <t>ナ</t>
    </rPh>
    <phoneticPr fontId="4"/>
  </si>
  <si>
    <t>1：総合振込
2：現金（公共料金等）
5：口座振替（公共料金当）</t>
    <rPh sb="2" eb="6">
      <t>ソウゴウフリコミ</t>
    </rPh>
    <rPh sb="9" eb="11">
      <t>ゲンキン</t>
    </rPh>
    <rPh sb="12" eb="17">
      <t>コウキョウリョウキントウ</t>
    </rPh>
    <rPh sb="21" eb="25">
      <t>コウザフリカエ</t>
    </rPh>
    <rPh sb="26" eb="30">
      <t>コウキョウリョウキン</t>
    </rPh>
    <rPh sb="30" eb="31">
      <t>トウ</t>
    </rPh>
    <phoneticPr fontId="4"/>
  </si>
  <si>
    <t>※ 入力区分が「2：仮登録」「3：登録内容の変更」の場合も上表と同じ</t>
    <rPh sb="2" eb="6">
      <t>ニュウリョククブン</t>
    </rPh>
    <rPh sb="10" eb="13">
      <t>カリトウロク</t>
    </rPh>
    <rPh sb="17" eb="21">
      <t>トウロクナイヨウ</t>
    </rPh>
    <rPh sb="22" eb="24">
      <t>ヘンコウ</t>
    </rPh>
    <rPh sb="26" eb="28">
      <t>バアイ</t>
    </rPh>
    <rPh sb="29" eb="31">
      <t>ジョウヒョウ</t>
    </rPh>
    <rPh sb="32" eb="33">
      <t>オナ</t>
    </rPh>
    <phoneticPr fontId="4"/>
  </si>
  <si>
    <t>4：支払先口座の追加
　 （業者のみ）</t>
    <rPh sb="2" eb="7">
      <t>シハライサキコウザ</t>
    </rPh>
    <rPh sb="8" eb="10">
      <t>ツイカ</t>
    </rPh>
    <rPh sb="14" eb="16">
      <t>ギョウシャ</t>
    </rPh>
    <phoneticPr fontId="4"/>
  </si>
  <si>
    <t>6：外国送金（業者）</t>
    <rPh sb="2" eb="4">
      <t>ガイコク</t>
    </rPh>
    <rPh sb="4" eb="6">
      <t>ソウキン</t>
    </rPh>
    <rPh sb="7" eb="9">
      <t>ギョウシャ</t>
    </rPh>
    <phoneticPr fontId="4"/>
  </si>
  <si>
    <t>7：名称のみ登録</t>
    <rPh sb="2" eb="4">
      <t>メイショウ</t>
    </rPh>
    <rPh sb="6" eb="8">
      <t>トウロク</t>
    </rPh>
    <phoneticPr fontId="4"/>
  </si>
  <si>
    <t>1:：業者</t>
    <rPh sb="3" eb="5">
      <t>ギョウシャ</t>
    </rPh>
    <phoneticPr fontId="4"/>
  </si>
  <si>
    <t>＜支払通知メールの名前の定義で使用＞</t>
    <rPh sb="1" eb="5">
      <t>シハライツウチ</t>
    </rPh>
    <rPh sb="9" eb="11">
      <t>ナマエ</t>
    </rPh>
    <rPh sb="12" eb="14">
      <t>テイギ</t>
    </rPh>
    <rPh sb="15" eb="17">
      <t>シヨウ</t>
    </rPh>
    <phoneticPr fontId="4"/>
  </si>
  <si>
    <t>1：支払通知メール配信希望</t>
  </si>
  <si>
    <r>
      <t>入力区分/相手先区分と入力項目との関係性　</t>
    </r>
    <r>
      <rPr>
        <b/>
        <u/>
        <sz val="16"/>
        <color rgb="FFFF0000"/>
        <rFont val="HGSｺﾞｼｯｸM"/>
        <family val="3"/>
        <charset val="128"/>
      </rPr>
      <t>【複数一括申請シート】</t>
    </r>
    <rPh sb="0" eb="2">
      <t>ニュウリョク</t>
    </rPh>
    <rPh sb="2" eb="4">
      <t>クブン</t>
    </rPh>
    <rPh sb="5" eb="10">
      <t>アイテサキクブン</t>
    </rPh>
    <rPh sb="11" eb="15">
      <t>ニュウリョクコウモク</t>
    </rPh>
    <rPh sb="17" eb="19">
      <t>カンケイ</t>
    </rPh>
    <rPh sb="19" eb="20">
      <t>セイ</t>
    </rPh>
    <rPh sb="22" eb="28">
      <t>フクスウイッカツシンセイ</t>
    </rPh>
    <phoneticPr fontId="4"/>
  </si>
  <si>
    <t>入力区分コード</t>
    <rPh sb="0" eb="4">
      <t>ニュウリョククブン</t>
    </rPh>
    <phoneticPr fontId="4"/>
  </si>
  <si>
    <t>タイトル</t>
    <phoneticPr fontId="4"/>
  </si>
  <si>
    <t>説明文</t>
    <rPh sb="0" eb="3">
      <t>セツメイブン</t>
    </rPh>
    <phoneticPr fontId="4"/>
  </si>
  <si>
    <t>注意文</t>
    <rPh sb="0" eb="2">
      <t>チュウイ</t>
    </rPh>
    <rPh sb="2" eb="3">
      <t>ブン</t>
    </rPh>
    <phoneticPr fontId="4"/>
  </si>
  <si>
    <t>　　「入力フォーム（複数一括申請）シート」の
←　No（B列）を入力すると、入力フォーム形式で
　　個別に表示できます。</t>
    <rPh sb="3" eb="5">
      <t>ニュウリョク</t>
    </rPh>
    <rPh sb="10" eb="12">
      <t>フクスウ</t>
    </rPh>
    <rPh sb="12" eb="16">
      <t>イッカツシンセイ</t>
    </rPh>
    <rPh sb="29" eb="30">
      <t>レツ</t>
    </rPh>
    <rPh sb="32" eb="34">
      <t>ニュウリョク</t>
    </rPh>
    <rPh sb="38" eb="40">
      <t>ニュウリョク</t>
    </rPh>
    <rPh sb="44" eb="46">
      <t>ケイシキ</t>
    </rPh>
    <rPh sb="50" eb="52">
      <t>コベツ</t>
    </rPh>
    <rPh sb="53" eb="55">
      <t>ヒョウジ</t>
    </rPh>
    <phoneticPr fontId="4"/>
  </si>
  <si>
    <t>20250401</t>
    <phoneticPr fontId="4"/>
  </si>
  <si>
    <t>　※ 「入力フォーム」シートに入力された情報を一覧表形式で自動表示します。</t>
    <rPh sb="4" eb="6">
      <t>ニュウリョク</t>
    </rPh>
    <rPh sb="15" eb="17">
      <t>ニュウリョク</t>
    </rPh>
    <rPh sb="20" eb="22">
      <t>ジョウホウ</t>
    </rPh>
    <rPh sb="23" eb="28">
      <t>イチランヒョウケイシキ</t>
    </rPh>
    <rPh sb="29" eb="33">
      <t>ジドウヒョウジ</t>
    </rPh>
    <phoneticPr fontId="4"/>
  </si>
  <si>
    <r>
      <rPr>
        <b/>
        <sz val="16"/>
        <color theme="1"/>
        <rFont val="HGSｺﾞｼｯｸM"/>
        <family val="3"/>
        <charset val="128"/>
      </rPr>
      <t>振込依頼書 / 債主登録依頼書</t>
    </r>
    <r>
      <rPr>
        <b/>
        <sz val="14"/>
        <color theme="1"/>
        <rFont val="HGSｺﾞｼｯｸM"/>
        <family val="3"/>
        <charset val="128"/>
      </rPr>
      <t>　</t>
    </r>
    <r>
      <rPr>
        <b/>
        <sz val="12"/>
        <color theme="1"/>
        <rFont val="HGSｺﾞｼｯｸM"/>
        <family val="3"/>
        <charset val="128"/>
      </rPr>
      <t>（複数の相手先</t>
    </r>
    <r>
      <rPr>
        <b/>
        <sz val="10"/>
        <color theme="1"/>
        <rFont val="HGSｺﾞｼｯｸM"/>
        <family val="3"/>
        <charset val="128"/>
      </rPr>
      <t>（学生等）</t>
    </r>
    <r>
      <rPr>
        <b/>
        <sz val="12"/>
        <color theme="1"/>
        <rFont val="HGSｺﾞｼｯｸM"/>
        <family val="3"/>
        <charset val="128"/>
      </rPr>
      <t>を一括して申請する場合）</t>
    </r>
    <rPh sb="0" eb="5">
      <t>フリコミイライショ</t>
    </rPh>
    <rPh sb="8" eb="15">
      <t>サイシュトウロクイライショ</t>
    </rPh>
    <rPh sb="17" eb="19">
      <t>フクスウ</t>
    </rPh>
    <rPh sb="20" eb="23">
      <t>アイテサキ</t>
    </rPh>
    <rPh sb="24" eb="26">
      <t>ガクセイ</t>
    </rPh>
    <rPh sb="26" eb="27">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</si>
</sst>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lt;=999]000;[&lt;=9999]000\-00;000\-0000"/>
  </numFmts>
  <fonts count="11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10"/>
      <color theme="0"/>
      <name val="游ゴシック"/>
      <family val="3"/>
      <charset val="128"/>
      <scheme val="minor"/>
    </font>
    <font>
      <sz val="6"/>
      <name val="游ゴシック"/>
      <family val="2"/>
      <charset val="128"/>
      <scheme val="minor"/>
    </font>
    <font>
      <sz val="10"/>
      <color theme="1"/>
      <name val="游ゴシック"/>
      <family val="3"/>
      <charset val="128"/>
      <scheme val="minor"/>
    </font>
    <font>
      <sz val="12"/>
      <color theme="1"/>
      <name val="游ゴシック"/>
      <family val="3"/>
      <charset val="128"/>
      <scheme val="minor"/>
    </font>
    <font>
      <sz val="9"/>
      <color theme="1"/>
      <name val="游ゴシック"/>
      <family val="3"/>
      <charset val="128"/>
      <scheme val="minor"/>
    </font>
    <font>
      <sz val="10"/>
      <color theme="1"/>
      <name val="ＭＳ Ｐゴシック"/>
      <family val="3"/>
      <charset val="128"/>
    </font>
    <font>
      <sz val="6"/>
      <name val="ＭＳ Ｐゴシック"/>
      <family val="3"/>
      <charset val="128"/>
    </font>
    <font>
      <sz val="11"/>
      <color theme="1"/>
      <name val="ＭＳ Ｐゴシック"/>
      <family val="3"/>
      <charset val="128"/>
    </font>
    <font>
      <u/>
      <sz val="9"/>
      <color theme="1"/>
      <name val="ＭＳ Ｐゴシック"/>
      <family val="3"/>
      <charset val="128"/>
    </font>
    <font>
      <sz val="9"/>
      <color theme="1"/>
      <name val="ＭＳ Ｐゴシック"/>
      <family val="3"/>
      <charset val="128"/>
    </font>
    <font>
      <sz val="9"/>
      <name val="ＭＳ Ｐゴシック"/>
      <family val="3"/>
      <charset val="128"/>
    </font>
    <font>
      <sz val="9"/>
      <color rgb="FFFF0000"/>
      <name val="ＭＳ Ｐゴシック"/>
      <family val="3"/>
      <charset val="128"/>
    </font>
    <font>
      <sz val="10"/>
      <color rgb="FF000000"/>
      <name val="Times New Roman"/>
      <family val="1"/>
    </font>
    <font>
      <b/>
      <sz val="11"/>
      <color theme="1"/>
      <name val="ＭＳ Ｐゴシック"/>
      <family val="3"/>
      <charset val="128"/>
    </font>
    <font>
      <sz val="10"/>
      <color rgb="FF000000"/>
      <name val="HGSｺﾞｼｯｸM"/>
      <family val="3"/>
      <charset val="128"/>
    </font>
    <font>
      <sz val="11"/>
      <name val="HGSｺﾞｼｯｸM"/>
      <family val="3"/>
      <charset val="128"/>
    </font>
    <font>
      <sz val="10"/>
      <name val="HGSｺﾞｼｯｸM"/>
      <family val="3"/>
      <charset val="128"/>
    </font>
    <font>
      <sz val="10"/>
      <color rgb="FFFFC000"/>
      <name val="HGSｺﾞｼｯｸM"/>
      <family val="3"/>
      <charset val="128"/>
    </font>
    <font>
      <b/>
      <sz val="14"/>
      <name val="HGSｺﾞｼｯｸM"/>
      <family val="3"/>
      <charset val="128"/>
    </font>
    <font>
      <sz val="9"/>
      <name val="HGSｺﾞｼｯｸM"/>
      <family val="3"/>
      <charset val="128"/>
    </font>
    <font>
      <sz val="11"/>
      <color rgb="FFFF0000"/>
      <name val="HGSｺﾞｼｯｸM"/>
      <family val="3"/>
      <charset val="128"/>
    </font>
    <font>
      <sz val="10"/>
      <color rgb="FFFF0000"/>
      <name val="HGSｺﾞｼｯｸM"/>
      <family val="3"/>
      <charset val="128"/>
    </font>
    <font>
      <sz val="10.5"/>
      <name val="HGSｺﾞｼｯｸM"/>
      <family val="3"/>
      <charset val="128"/>
    </font>
    <font>
      <u/>
      <sz val="10.5"/>
      <name val="HGSｺﾞｼｯｸM"/>
      <family val="3"/>
      <charset val="128"/>
    </font>
    <font>
      <sz val="12"/>
      <color theme="1"/>
      <name val="HGSｺﾞｼｯｸM"/>
      <family val="3"/>
      <charset val="128"/>
    </font>
    <font>
      <b/>
      <sz val="12"/>
      <color theme="1"/>
      <name val="HGSｺﾞｼｯｸM"/>
      <family val="3"/>
      <charset val="128"/>
    </font>
    <font>
      <sz val="10"/>
      <color theme="1"/>
      <name val="HGSｺﾞｼｯｸM"/>
      <family val="3"/>
      <charset val="128"/>
    </font>
    <font>
      <b/>
      <sz val="12"/>
      <color rgb="FFFF0000"/>
      <name val="HGSｺﾞｼｯｸM"/>
      <family val="3"/>
      <charset val="128"/>
    </font>
    <font>
      <b/>
      <sz val="10"/>
      <color theme="1"/>
      <name val="HGSｺﾞｼｯｸM"/>
      <family val="3"/>
      <charset val="128"/>
    </font>
    <font>
      <sz val="9"/>
      <color theme="1"/>
      <name val="Arial"/>
      <family val="2"/>
    </font>
    <font>
      <sz val="9"/>
      <color theme="1"/>
      <name val="HGSｺﾞｼｯｸM"/>
      <family val="3"/>
      <charset val="128"/>
    </font>
    <font>
      <u/>
      <sz val="10"/>
      <color theme="1"/>
      <name val="HGSｺﾞｼｯｸM"/>
      <family val="3"/>
      <charset val="128"/>
    </font>
    <font>
      <u/>
      <sz val="9"/>
      <color theme="1"/>
      <name val="Arial"/>
      <family val="2"/>
    </font>
    <font>
      <u/>
      <sz val="9"/>
      <color theme="1"/>
      <name val="ＭＳ Ｐゴシック"/>
      <family val="2"/>
      <charset val="128"/>
    </font>
    <font>
      <sz val="9"/>
      <color theme="1"/>
      <name val="ＭＳ Ｐゴシック"/>
      <family val="2"/>
      <charset val="128"/>
    </font>
    <font>
      <b/>
      <sz val="9"/>
      <name val="HGSｺﾞｼｯｸM"/>
      <family val="3"/>
      <charset val="128"/>
    </font>
    <font>
      <b/>
      <sz val="10"/>
      <name val="HGSｺﾞｼｯｸM"/>
      <family val="3"/>
      <charset val="128"/>
    </font>
    <font>
      <sz val="7.5"/>
      <name val="Arial"/>
      <family val="2"/>
    </font>
    <font>
      <sz val="8"/>
      <name val="Arial"/>
      <family val="2"/>
    </font>
    <font>
      <sz val="8"/>
      <color rgb="FF000000"/>
      <name val="HGSｺﾞｼｯｸM"/>
      <family val="3"/>
      <charset val="128"/>
    </font>
    <font>
      <sz val="8"/>
      <color theme="1"/>
      <name val="HGSｺﾞｼｯｸM"/>
      <family val="3"/>
      <charset val="128"/>
    </font>
    <font>
      <sz val="8"/>
      <color theme="1"/>
      <name val="Arial"/>
      <family val="2"/>
    </font>
    <font>
      <sz val="8"/>
      <name val="HGSｺﾞｼｯｸM"/>
      <family val="3"/>
      <charset val="128"/>
    </font>
    <font>
      <sz val="8"/>
      <color rgb="FFFF0000"/>
      <name val="HGSｺﾞｼｯｸM"/>
      <family val="3"/>
      <charset val="128"/>
    </font>
    <font>
      <sz val="8"/>
      <name val="HGSｺﾞｼｯｸM"/>
      <family val="2"/>
      <charset val="128"/>
    </font>
    <font>
      <sz val="7"/>
      <name val="Arial"/>
      <family val="2"/>
    </font>
    <font>
      <sz val="7"/>
      <name val="HGSｺﾞｼｯｸM"/>
      <family val="3"/>
      <charset val="128"/>
    </font>
    <font>
      <u/>
      <sz val="10"/>
      <name val="HGSｺﾞｼｯｸM"/>
      <family val="3"/>
      <charset val="128"/>
    </font>
    <font>
      <sz val="7.5"/>
      <name val="HGSｺﾞｼｯｸM"/>
      <family val="3"/>
      <charset val="128"/>
    </font>
    <font>
      <sz val="8.5"/>
      <name val="Arial"/>
      <family val="2"/>
    </font>
    <font>
      <sz val="8.5"/>
      <color rgb="FFFF0000"/>
      <name val="HGSｺﾞｼｯｸM"/>
      <family val="3"/>
      <charset val="128"/>
    </font>
    <font>
      <sz val="7.5"/>
      <name val="HGSｺﾞｼｯｸM"/>
      <family val="2"/>
      <charset val="128"/>
    </font>
    <font>
      <b/>
      <sz val="10"/>
      <color theme="0" tint="-0.499984740745262"/>
      <name val="HGSｺﾞｼｯｸM"/>
      <family val="3"/>
      <charset val="128"/>
    </font>
    <font>
      <sz val="10"/>
      <color theme="0" tint="-0.499984740745262"/>
      <name val="HGSｺﾞｼｯｸM"/>
      <family val="3"/>
      <charset val="128"/>
    </font>
    <font>
      <sz val="8"/>
      <color rgb="FFFF0000"/>
      <name val="Arial"/>
      <family val="2"/>
    </font>
    <font>
      <sz val="9"/>
      <color rgb="FFFF0000"/>
      <name val="Arial"/>
      <family val="2"/>
    </font>
    <font>
      <b/>
      <sz val="11"/>
      <color theme="2" tint="-0.749992370372631"/>
      <name val="HGSｺﾞｼｯｸM"/>
      <family val="3"/>
      <charset val="128"/>
    </font>
    <font>
      <sz val="8"/>
      <color rgb="FF000000"/>
      <name val="Arial"/>
      <family val="2"/>
    </font>
    <font>
      <b/>
      <sz val="10"/>
      <color theme="2" tint="-0.749992370372631"/>
      <name val="HGSｺﾞｼｯｸM"/>
      <family val="3"/>
      <charset val="128"/>
    </font>
    <font>
      <b/>
      <sz val="8"/>
      <color theme="2" tint="-0.749992370372631"/>
      <name val="Arial"/>
      <family val="2"/>
    </font>
    <font>
      <sz val="10"/>
      <color theme="2" tint="-0.499984740745262"/>
      <name val="HGSｺﾞｼｯｸM"/>
      <family val="3"/>
      <charset val="128"/>
    </font>
    <font>
      <b/>
      <sz val="10"/>
      <color theme="2" tint="-0.499984740745262"/>
      <name val="HGSｺﾞｼｯｸM"/>
      <family val="3"/>
      <charset val="128"/>
    </font>
    <font>
      <sz val="10"/>
      <color indexed="81"/>
      <name val="HGPｺﾞｼｯｸM"/>
      <family val="3"/>
      <charset val="128"/>
    </font>
    <font>
      <sz val="10"/>
      <color indexed="81"/>
      <name val="Arial"/>
      <family val="2"/>
    </font>
    <font>
      <sz val="10"/>
      <color indexed="81"/>
      <name val="HGSｺﾞｼｯｸM"/>
      <family val="3"/>
      <charset val="128"/>
    </font>
    <font>
      <b/>
      <sz val="11"/>
      <name val="HGSｺﾞｼｯｸM"/>
      <family val="3"/>
      <charset val="128"/>
    </font>
    <font>
      <b/>
      <sz val="12"/>
      <color theme="8" tint="-0.249977111117893"/>
      <name val="HGSｺﾞｼｯｸM"/>
      <family val="3"/>
      <charset val="128"/>
    </font>
    <font>
      <sz val="9"/>
      <color rgb="FF000000"/>
      <name val="Arial"/>
      <family val="2"/>
    </font>
    <font>
      <sz val="9.5"/>
      <name val="HGSｺﾞｼｯｸM"/>
      <family val="3"/>
      <charset val="128"/>
    </font>
    <font>
      <sz val="9"/>
      <color theme="0" tint="-0.499984740745262"/>
      <name val="HGSｺﾞｼｯｸM"/>
      <family val="3"/>
      <charset val="128"/>
    </font>
    <font>
      <sz val="9"/>
      <color theme="2" tint="-0.499984740745262"/>
      <name val="HGSｺﾞｼｯｸM"/>
      <family val="3"/>
      <charset val="128"/>
    </font>
    <font>
      <sz val="8"/>
      <color theme="8" tint="-0.249977111117893"/>
      <name val="Arial"/>
      <family val="2"/>
    </font>
    <font>
      <vertAlign val="superscript"/>
      <sz val="10.5"/>
      <name val="HGSｺﾞｼｯｸM"/>
      <family val="3"/>
      <charset val="128"/>
    </font>
    <font>
      <b/>
      <u/>
      <sz val="10.5"/>
      <name val="HGSｺﾞｼｯｸM"/>
      <family val="3"/>
      <charset val="128"/>
    </font>
    <font>
      <b/>
      <sz val="10"/>
      <color rgb="FFFF0000"/>
      <name val="HGSｺﾞｼｯｸM"/>
      <family val="3"/>
      <charset val="128"/>
    </font>
    <font>
      <b/>
      <sz val="18"/>
      <name val="HGSｺﾞｼｯｸM"/>
      <family val="3"/>
      <charset val="128"/>
    </font>
    <font>
      <b/>
      <sz val="8"/>
      <color theme="9" tint="-0.249977111117893"/>
      <name val="HGSｺﾞｼｯｸM"/>
      <family val="3"/>
      <charset val="128"/>
    </font>
    <font>
      <sz val="6"/>
      <name val="游ゴシック"/>
      <family val="3"/>
      <charset val="128"/>
      <scheme val="minor"/>
    </font>
    <font>
      <sz val="11"/>
      <color theme="1"/>
      <name val="游ゴシック"/>
      <family val="2"/>
      <scheme val="minor"/>
    </font>
    <font>
      <b/>
      <sz val="8"/>
      <color theme="7" tint="-0.249977111117893"/>
      <name val="HGSｺﾞｼｯｸM"/>
      <family val="3"/>
      <charset val="128"/>
    </font>
    <font>
      <sz val="8"/>
      <color theme="0" tint="-0.249977111117893"/>
      <name val="HGSｺﾞｼｯｸM"/>
      <family val="3"/>
      <charset val="128"/>
    </font>
    <font>
      <b/>
      <sz val="14"/>
      <color theme="1"/>
      <name val="HGSｺﾞｼｯｸM"/>
      <family val="3"/>
      <charset val="128"/>
    </font>
    <font>
      <sz val="8"/>
      <color theme="0" tint="-0.499984740745262"/>
      <name val="HGSｺﾞｼｯｸM"/>
      <family val="3"/>
      <charset val="128"/>
    </font>
    <font>
      <b/>
      <sz val="8"/>
      <name val="HGSｺﾞｼｯｸM"/>
      <family val="3"/>
      <charset val="128"/>
    </font>
    <font>
      <sz val="8"/>
      <color rgb="FF000000"/>
      <name val="HGSｺﾞｼｯｸM"/>
      <family val="2"/>
      <charset val="128"/>
    </font>
    <font>
      <u/>
      <sz val="9"/>
      <color rgb="FFFF0000"/>
      <name val="HGSｺﾞｼｯｸM"/>
      <family val="3"/>
      <charset val="128"/>
    </font>
    <font>
      <u/>
      <sz val="10"/>
      <color rgb="FFFF0000"/>
      <name val="HGSｺﾞｼｯｸM"/>
      <family val="3"/>
      <charset val="128"/>
    </font>
    <font>
      <u/>
      <sz val="8"/>
      <color rgb="FFFF0000"/>
      <name val="HGSｺﾞｼｯｸM"/>
      <family val="3"/>
      <charset val="128"/>
    </font>
    <font>
      <b/>
      <sz val="8"/>
      <color theme="2" tint="-0.499984740745262"/>
      <name val="HGSｺﾞｼｯｸM"/>
      <family val="3"/>
      <charset val="128"/>
    </font>
    <font>
      <b/>
      <sz val="8"/>
      <color theme="0" tint="-0.499984740745262"/>
      <name val="HGSｺﾞｼｯｸM"/>
      <family val="3"/>
      <charset val="128"/>
    </font>
    <font>
      <sz val="9.5"/>
      <color theme="1"/>
      <name val="HGSｺﾞｼｯｸM"/>
      <family val="3"/>
      <charset val="128"/>
    </font>
    <font>
      <sz val="10.5"/>
      <color theme="0" tint="-0.499984740745262"/>
      <name val="HGSｺﾞｼｯｸM"/>
      <family val="3"/>
      <charset val="128"/>
    </font>
    <font>
      <b/>
      <sz val="10.5"/>
      <color theme="1"/>
      <name val="HGSｺﾞｼｯｸM"/>
      <family val="3"/>
      <charset val="128"/>
    </font>
    <font>
      <b/>
      <sz val="8"/>
      <color rgb="FF000000"/>
      <name val="Arial"/>
      <family val="2"/>
    </font>
    <font>
      <b/>
      <sz val="8"/>
      <color theme="1"/>
      <name val="HGSｺﾞｼｯｸM"/>
      <family val="3"/>
      <charset val="128"/>
    </font>
    <font>
      <b/>
      <sz val="14"/>
      <color theme="0"/>
      <name val="HGSｺﾞｼｯｸM"/>
      <family val="3"/>
      <charset val="128"/>
    </font>
    <font>
      <sz val="10"/>
      <color theme="2" tint="-0.499984740745262"/>
      <name val="Arial"/>
      <family val="2"/>
    </font>
    <font>
      <sz val="10"/>
      <color theme="1"/>
      <name val="Arial"/>
      <family val="2"/>
    </font>
    <font>
      <sz val="10.5"/>
      <color theme="1"/>
      <name val="Arial"/>
      <family val="2"/>
    </font>
    <font>
      <b/>
      <sz val="16"/>
      <color theme="1"/>
      <name val="HGSｺﾞｼｯｸM"/>
      <family val="3"/>
      <charset val="128"/>
    </font>
    <font>
      <b/>
      <sz val="8"/>
      <color theme="4" tint="-0.249977111117893"/>
      <name val="HGSｺﾞｼｯｸM"/>
      <family val="3"/>
      <charset val="128"/>
    </font>
    <font>
      <sz val="9"/>
      <color rgb="FF000000"/>
      <name val="HGSｺﾞｼｯｸM"/>
      <family val="3"/>
      <charset val="128"/>
    </font>
    <font>
      <sz val="6"/>
      <name val="HGSｺﾞｼｯｸM"/>
      <family val="3"/>
      <charset val="128"/>
    </font>
    <font>
      <b/>
      <u/>
      <sz val="10"/>
      <name val="HGSｺﾞｼｯｸM"/>
      <family val="3"/>
      <charset val="128"/>
    </font>
    <font>
      <b/>
      <u/>
      <sz val="10"/>
      <color rgb="FFFF0000"/>
      <name val="HGSｺﾞｼｯｸM"/>
      <family val="3"/>
      <charset val="128"/>
    </font>
    <font>
      <b/>
      <i/>
      <sz val="10"/>
      <color theme="1"/>
      <name val="HGSｺﾞｼｯｸM"/>
      <family val="3"/>
      <charset val="128"/>
    </font>
    <font>
      <i/>
      <sz val="10"/>
      <color theme="1"/>
      <name val="HGSｺﾞｼｯｸM"/>
      <family val="3"/>
      <charset val="128"/>
    </font>
    <font>
      <b/>
      <sz val="10"/>
      <color rgb="FF0000FF"/>
      <name val="HGSｺﾞｼｯｸM"/>
      <family val="3"/>
      <charset val="128"/>
    </font>
    <font>
      <b/>
      <sz val="8"/>
      <color rgb="FF0000FF"/>
      <name val="HGSｺﾞｼｯｸM"/>
      <family val="3"/>
      <charset val="128"/>
    </font>
    <font>
      <sz val="10"/>
      <color rgb="FF0000FF"/>
      <name val="HGSｺﾞｼｯｸM"/>
      <family val="3"/>
      <charset val="128"/>
    </font>
    <font>
      <b/>
      <u/>
      <sz val="16"/>
      <color rgb="FFFF0000"/>
      <name val="HGSｺﾞｼｯｸM"/>
      <family val="3"/>
      <charset val="128"/>
    </font>
    <font>
      <b/>
      <sz val="10"/>
      <color rgb="FFCC00CC"/>
      <name val="HGSｺﾞｼｯｸM"/>
      <family val="3"/>
      <charset val="128"/>
    </font>
    <font>
      <sz val="11"/>
      <color theme="1"/>
      <name val="HGSｺﾞｼｯｸM"/>
      <family val="3"/>
      <charset val="128"/>
    </font>
  </fonts>
  <fills count="2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D9D9D9"/>
      </patternFill>
    </fill>
    <fill>
      <patternFill patternType="solid">
        <fgColor indexed="9"/>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EAEAEA"/>
        <bgColor indexed="64"/>
      </patternFill>
    </fill>
    <fill>
      <patternFill patternType="solid">
        <fgColor theme="5" tint="0.79998168889431442"/>
        <bgColor indexed="64"/>
      </patternFill>
    </fill>
    <fill>
      <patternFill patternType="solid">
        <fgColor rgb="FFCCECFF"/>
        <bgColor indexed="64"/>
      </patternFill>
    </fill>
    <fill>
      <patternFill patternType="solid">
        <fgColor rgb="FFFF9999"/>
        <bgColor indexed="64"/>
      </patternFill>
    </fill>
    <fill>
      <patternFill patternType="solid">
        <fgColor rgb="FFFFCCCC"/>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E7F6FF"/>
        <bgColor indexed="64"/>
      </patternFill>
    </fill>
    <fill>
      <patternFill patternType="solid">
        <fgColor theme="0" tint="-4.9989318521683403E-2"/>
        <bgColor indexed="64"/>
      </patternFill>
    </fill>
    <fill>
      <patternFill patternType="solid">
        <fgColor rgb="FFFF99FF"/>
        <bgColor indexed="64"/>
      </patternFill>
    </fill>
    <fill>
      <patternFill patternType="solid">
        <fgColor rgb="FFFFCCFF"/>
        <bgColor indexed="64"/>
      </patternFill>
    </fill>
    <fill>
      <patternFill patternType="solid">
        <fgColor rgb="FF3366FF"/>
        <bgColor indexed="64"/>
      </patternFill>
    </fill>
    <fill>
      <patternFill patternType="solid">
        <fgColor rgb="FFDDDDDD"/>
        <bgColor indexed="64"/>
      </patternFill>
    </fill>
  </fills>
  <borders count="6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top/>
      <bottom/>
      <diagonal/>
    </border>
    <border>
      <left/>
      <right style="thin">
        <color indexed="64"/>
      </right>
      <top/>
      <bottom/>
      <diagonal/>
    </border>
    <border>
      <left/>
      <right/>
      <top style="hair">
        <color auto="1"/>
      </top>
      <bottom style="hair">
        <color auto="1"/>
      </bottom>
      <diagonal/>
    </border>
    <border>
      <left/>
      <right/>
      <top style="hair">
        <color auto="1"/>
      </top>
      <bottom/>
      <diagonal/>
    </border>
    <border>
      <left/>
      <right/>
      <top/>
      <bottom style="hair">
        <color auto="1"/>
      </bottom>
      <diagonal/>
    </border>
    <border>
      <left style="thin">
        <color rgb="FF000000"/>
      </left>
      <right/>
      <top style="thin">
        <color rgb="FF000000"/>
      </top>
      <bottom style="thin">
        <color rgb="FF000000"/>
      </bottom>
      <diagonal/>
    </border>
    <border>
      <left style="double">
        <color theme="4" tint="-0.24994659260841701"/>
      </left>
      <right style="double">
        <color theme="4" tint="-0.24994659260841701"/>
      </right>
      <top style="double">
        <color theme="4" tint="-0.24994659260841701"/>
      </top>
      <bottom style="thin">
        <color rgb="FF000000"/>
      </bottom>
      <diagonal/>
    </border>
    <border>
      <left style="double">
        <color theme="4" tint="-0.24994659260841701"/>
      </left>
      <right style="double">
        <color theme="4" tint="-0.24994659260841701"/>
      </right>
      <top style="thin">
        <color rgb="FF000000"/>
      </top>
      <bottom style="thin">
        <color rgb="FF000000"/>
      </bottom>
      <diagonal/>
    </border>
    <border>
      <left style="double">
        <color theme="4" tint="-0.24994659260841701"/>
      </left>
      <right style="double">
        <color theme="4" tint="-0.24994659260841701"/>
      </right>
      <top style="thin">
        <color rgb="FF000000"/>
      </top>
      <bottom style="double">
        <color theme="4" tint="-0.24994659260841701"/>
      </bottom>
      <diagonal/>
    </border>
    <border>
      <left/>
      <right/>
      <top style="thin">
        <color indexed="64"/>
      </top>
      <bottom/>
      <diagonal/>
    </border>
    <border>
      <left style="double">
        <color theme="0" tint="-0.499984740745262"/>
      </left>
      <right style="double">
        <color theme="0" tint="-0.499984740745262"/>
      </right>
      <top style="double">
        <color theme="0" tint="-0.499984740745262"/>
      </top>
      <bottom/>
      <diagonal/>
    </border>
    <border>
      <left style="double">
        <color rgb="FFFF0000"/>
      </left>
      <right style="thin">
        <color auto="1"/>
      </right>
      <top style="double">
        <color rgb="FFFF0000"/>
      </top>
      <bottom style="double">
        <color rgb="FFFF0000"/>
      </bottom>
      <diagonal/>
    </border>
    <border>
      <left style="thin">
        <color auto="1"/>
      </left>
      <right style="thin">
        <color auto="1"/>
      </right>
      <top style="double">
        <color rgb="FFFF0000"/>
      </top>
      <bottom style="double">
        <color rgb="FFFF0000"/>
      </bottom>
      <diagonal/>
    </border>
    <border>
      <left style="thin">
        <color auto="1"/>
      </left>
      <right style="double">
        <color rgb="FFFF0000"/>
      </right>
      <top style="double">
        <color rgb="FFFF0000"/>
      </top>
      <bottom style="double">
        <color rgb="FFFF0000"/>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double">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double">
        <color rgb="FFFF7C80"/>
      </left>
      <right style="double">
        <color rgb="FFFF7C80"/>
      </right>
      <top style="double">
        <color rgb="FFFF7C80"/>
      </top>
      <bottom style="thin">
        <color indexed="64"/>
      </bottom>
      <diagonal/>
    </border>
    <border>
      <left style="double">
        <color rgb="FFFF7C80"/>
      </left>
      <right style="double">
        <color rgb="FFFF7C80"/>
      </right>
      <top style="thin">
        <color indexed="64"/>
      </top>
      <bottom style="thin">
        <color indexed="64"/>
      </bottom>
      <diagonal/>
    </border>
    <border>
      <left style="double">
        <color rgb="FFFF7C80"/>
      </left>
      <right style="double">
        <color rgb="FFFF7C80"/>
      </right>
      <top/>
      <bottom style="thin">
        <color indexed="64"/>
      </bottom>
      <diagonal/>
    </border>
    <border>
      <left style="double">
        <color rgb="FFFF7C80"/>
      </left>
      <right style="double">
        <color rgb="FFFF7C80"/>
      </right>
      <top style="thin">
        <color indexed="64"/>
      </top>
      <bottom style="double">
        <color rgb="FFFF7C80"/>
      </bottom>
      <diagonal/>
    </border>
    <border>
      <left style="thin">
        <color theme="1"/>
      </left>
      <right style="thin">
        <color theme="1"/>
      </right>
      <top style="thin">
        <color theme="1"/>
      </top>
      <bottom style="thin">
        <color theme="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top style="double">
        <color indexed="64"/>
      </top>
      <bottom/>
      <diagonal/>
    </border>
    <border>
      <left style="medium">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thin">
        <color indexed="64"/>
      </right>
      <top style="double">
        <color indexed="64"/>
      </top>
      <bottom/>
      <diagonal/>
    </border>
  </borders>
  <cellStyleXfs count="3">
    <xf numFmtId="0" fontId="0" fillId="0" borderId="0">
      <alignment vertical="center"/>
    </xf>
    <xf numFmtId="0" fontId="15" fillId="0" borderId="0"/>
    <xf numFmtId="0" fontId="81" fillId="0" borderId="0"/>
  </cellStyleXfs>
  <cellXfs count="659">
    <xf numFmtId="0" fontId="0" fillId="0" borderId="0" xfId="0">
      <alignment vertical="center"/>
    </xf>
    <xf numFmtId="49" fontId="3" fillId="2" borderId="0" xfId="0" applyNumberFormat="1" applyFont="1" applyFill="1">
      <alignment vertical="center"/>
    </xf>
    <xf numFmtId="49" fontId="5" fillId="2" borderId="0" xfId="0" applyNumberFormat="1" applyFont="1" applyFill="1" applyAlignment="1">
      <alignment horizontal="center" vertical="center"/>
    </xf>
    <xf numFmtId="49" fontId="5" fillId="2" borderId="0" xfId="0" applyNumberFormat="1" applyFont="1" applyFill="1">
      <alignment vertical="center"/>
    </xf>
    <xf numFmtId="49" fontId="8" fillId="2" borderId="0" xfId="0" applyNumberFormat="1" applyFont="1" applyFill="1">
      <alignment vertical="center"/>
    </xf>
    <xf numFmtId="0" fontId="10" fillId="2" borderId="0" xfId="0" applyFont="1" applyFill="1" applyAlignment="1">
      <alignment vertical="top"/>
    </xf>
    <xf numFmtId="0" fontId="18" fillId="0" borderId="0" xfId="1" applyFont="1" applyAlignment="1">
      <alignment horizontal="left" vertical="center" wrapText="1"/>
    </xf>
    <xf numFmtId="0" fontId="19" fillId="0" borderId="0" xfId="1" applyFont="1" applyAlignment="1">
      <alignment horizontal="left" vertical="center" wrapText="1"/>
    </xf>
    <xf numFmtId="0" fontId="17" fillId="0" borderId="0" xfId="1" applyFont="1" applyAlignment="1">
      <alignment horizontal="left" vertical="center"/>
    </xf>
    <xf numFmtId="0" fontId="17" fillId="0" borderId="0" xfId="1" applyFont="1" applyAlignment="1" applyProtection="1">
      <alignment horizontal="left" vertical="center"/>
      <protection locked="0"/>
    </xf>
    <xf numFmtId="0" fontId="21" fillId="0" borderId="0" xfId="1" applyFont="1" applyAlignment="1">
      <alignment horizontal="left" vertical="center" wrapText="1"/>
    </xf>
    <xf numFmtId="0" fontId="22" fillId="0" borderId="0" xfId="1" applyFont="1" applyAlignment="1">
      <alignment horizontal="left" wrapText="1"/>
    </xf>
    <xf numFmtId="0" fontId="25" fillId="4" borderId="9" xfId="1" applyFont="1" applyFill="1" applyBorder="1" applyAlignment="1">
      <alignment horizontal="center" vertical="center" wrapText="1"/>
    </xf>
    <xf numFmtId="0" fontId="25" fillId="4" borderId="18" xfId="1" applyFont="1" applyFill="1" applyBorder="1" applyAlignment="1">
      <alignment horizontal="center" vertical="center" wrapText="1"/>
    </xf>
    <xf numFmtId="0" fontId="25" fillId="0" borderId="18" xfId="1" applyFont="1" applyBorder="1" applyAlignment="1">
      <alignment horizontal="left" vertical="center" wrapText="1"/>
    </xf>
    <xf numFmtId="0" fontId="25" fillId="0" borderId="9" xfId="1" applyFont="1" applyBorder="1" applyAlignment="1">
      <alignment horizontal="left" vertical="center" wrapText="1"/>
    </xf>
    <xf numFmtId="0" fontId="25" fillId="0" borderId="0" xfId="1" applyFont="1" applyAlignment="1">
      <alignment horizontal="right" vertical="top" wrapText="1"/>
    </xf>
    <xf numFmtId="0" fontId="18" fillId="0" borderId="8" xfId="1" applyFont="1" applyBorder="1" applyAlignment="1">
      <alignment vertical="center"/>
    </xf>
    <xf numFmtId="0" fontId="18" fillId="6" borderId="19" xfId="1" applyFont="1" applyFill="1" applyBorder="1" applyAlignment="1">
      <alignment horizontal="center" vertical="center" wrapText="1"/>
    </xf>
    <xf numFmtId="0" fontId="19" fillId="0" borderId="0" xfId="1" applyFont="1" applyAlignment="1">
      <alignment horizontal="left" vertical="center"/>
    </xf>
    <xf numFmtId="176" fontId="17" fillId="9" borderId="5" xfId="1" applyNumberFormat="1" applyFont="1" applyFill="1" applyBorder="1" applyAlignment="1">
      <alignment horizontal="center" vertical="center"/>
    </xf>
    <xf numFmtId="176" fontId="17" fillId="9" borderId="7" xfId="1" applyNumberFormat="1" applyFont="1" applyFill="1" applyBorder="1" applyAlignment="1">
      <alignment horizontal="center" vertical="center"/>
    </xf>
    <xf numFmtId="176" fontId="17" fillId="9" borderId="6" xfId="1" applyNumberFormat="1" applyFont="1" applyFill="1" applyBorder="1" applyAlignment="1">
      <alignment horizontal="center" vertical="center"/>
    </xf>
    <xf numFmtId="49" fontId="16" fillId="3" borderId="15" xfId="0" applyNumberFormat="1" applyFont="1" applyFill="1" applyBorder="1" applyAlignment="1">
      <alignment horizontal="center" vertical="center" wrapText="1"/>
    </xf>
    <xf numFmtId="49" fontId="13" fillId="10" borderId="15" xfId="0" applyNumberFormat="1" applyFont="1" applyFill="1" applyBorder="1" applyAlignment="1">
      <alignment horizontal="left" vertical="center" wrapText="1"/>
    </xf>
    <xf numFmtId="49" fontId="12" fillId="10" borderId="15" xfId="0" applyNumberFormat="1" applyFont="1" applyFill="1" applyBorder="1" applyAlignment="1">
      <alignment horizontal="left" vertical="center"/>
    </xf>
    <xf numFmtId="49" fontId="14" fillId="10" borderId="15" xfId="0" applyNumberFormat="1" applyFont="1" applyFill="1" applyBorder="1" applyAlignment="1">
      <alignment horizontal="left" vertical="center"/>
    </xf>
    <xf numFmtId="0" fontId="17" fillId="0" borderId="0" xfId="1" applyFont="1" applyAlignment="1">
      <alignment horizontal="center" vertical="center"/>
    </xf>
    <xf numFmtId="0" fontId="42" fillId="0" borderId="0" xfId="1" applyFont="1" applyAlignment="1">
      <alignment horizontal="center"/>
    </xf>
    <xf numFmtId="49" fontId="29" fillId="10" borderId="15" xfId="0" applyNumberFormat="1" applyFont="1" applyFill="1" applyBorder="1" applyAlignment="1">
      <alignment horizontal="left" vertical="center" wrapText="1"/>
    </xf>
    <xf numFmtId="49" fontId="5" fillId="3" borderId="15" xfId="0" applyNumberFormat="1" applyFont="1" applyFill="1" applyBorder="1" applyAlignment="1">
      <alignment horizontal="center" vertical="center"/>
    </xf>
    <xf numFmtId="49" fontId="5" fillId="10" borderId="15" xfId="0" applyNumberFormat="1" applyFont="1" applyFill="1" applyBorder="1" applyAlignment="1">
      <alignment horizontal="left" vertical="center"/>
    </xf>
    <xf numFmtId="49" fontId="5" fillId="10" borderId="15" xfId="0" applyNumberFormat="1" applyFont="1" applyFill="1" applyBorder="1">
      <alignment vertical="center"/>
    </xf>
    <xf numFmtId="49" fontId="5" fillId="11" borderId="0" xfId="0" applyNumberFormat="1" applyFont="1" applyFill="1" applyAlignment="1">
      <alignment horizontal="center" vertical="center"/>
    </xf>
    <xf numFmtId="49" fontId="5" fillId="11" borderId="0" xfId="0" applyNumberFormat="1" applyFont="1" applyFill="1" applyAlignment="1"/>
    <xf numFmtId="49" fontId="5" fillId="11" borderId="0" xfId="0" applyNumberFormat="1" applyFont="1" applyFill="1">
      <alignment vertical="center"/>
    </xf>
    <xf numFmtId="49" fontId="19" fillId="10" borderId="15" xfId="0" applyNumberFormat="1" applyFont="1" applyFill="1" applyBorder="1" applyAlignment="1">
      <alignment horizontal="left" vertical="center" wrapText="1"/>
    </xf>
    <xf numFmtId="49" fontId="29" fillId="8" borderId="2" xfId="0" applyNumberFormat="1" applyFont="1" applyFill="1" applyBorder="1" applyAlignment="1">
      <alignment horizontal="center" vertical="center"/>
    </xf>
    <xf numFmtId="49" fontId="29" fillId="8" borderId="2" xfId="0" applyNumberFormat="1" applyFont="1" applyFill="1" applyBorder="1" applyAlignment="1">
      <alignment horizontal="center" vertical="center" wrapText="1"/>
    </xf>
    <xf numFmtId="49" fontId="22" fillId="8" borderId="2" xfId="0" applyNumberFormat="1" applyFont="1" applyFill="1" applyBorder="1" applyAlignment="1">
      <alignment horizontal="center" vertical="center" wrapText="1"/>
    </xf>
    <xf numFmtId="49" fontId="31" fillId="9" borderId="2" xfId="0" applyNumberFormat="1" applyFont="1" applyFill="1" applyBorder="1" applyAlignment="1">
      <alignment horizontal="center" vertical="center"/>
    </xf>
    <xf numFmtId="49" fontId="31" fillId="12" borderId="2" xfId="0" applyNumberFormat="1" applyFont="1" applyFill="1" applyBorder="1" applyAlignment="1">
      <alignment horizontal="center" vertical="center"/>
    </xf>
    <xf numFmtId="49" fontId="24" fillId="10" borderId="15" xfId="0" applyNumberFormat="1" applyFont="1" applyFill="1" applyBorder="1" applyAlignment="1">
      <alignment horizontal="left" vertical="center" wrapText="1"/>
    </xf>
    <xf numFmtId="49" fontId="29" fillId="10" borderId="15" xfId="0" applyNumberFormat="1" applyFont="1" applyFill="1" applyBorder="1" applyAlignment="1">
      <alignment horizontal="left" vertical="center"/>
    </xf>
    <xf numFmtId="49" fontId="19" fillId="10" borderId="15" xfId="0" applyNumberFormat="1" applyFont="1" applyFill="1" applyBorder="1" applyAlignment="1">
      <alignment horizontal="left" vertical="center"/>
    </xf>
    <xf numFmtId="49" fontId="29" fillId="2" borderId="0" xfId="0" applyNumberFormat="1" applyFont="1" applyFill="1">
      <alignment vertical="center"/>
    </xf>
    <xf numFmtId="49" fontId="19" fillId="9" borderId="2" xfId="0" applyNumberFormat="1" applyFont="1" applyFill="1" applyBorder="1" applyAlignment="1">
      <alignment horizontal="left" vertical="center" wrapText="1" indent="1"/>
    </xf>
    <xf numFmtId="49" fontId="8" fillId="2" borderId="0" xfId="0" applyNumberFormat="1" applyFont="1" applyFill="1" applyAlignment="1">
      <alignment vertical="center" wrapText="1"/>
    </xf>
    <xf numFmtId="0" fontId="59" fillId="10" borderId="23" xfId="0" applyFont="1" applyFill="1" applyBorder="1" applyAlignment="1">
      <alignment horizontal="center" vertical="center"/>
    </xf>
    <xf numFmtId="49" fontId="55" fillId="10" borderId="2" xfId="0" applyNumberFormat="1" applyFont="1" applyFill="1" applyBorder="1" applyAlignment="1">
      <alignment horizontal="center" vertical="center"/>
    </xf>
    <xf numFmtId="49" fontId="63" fillId="10" borderId="2" xfId="0" applyNumberFormat="1" applyFont="1" applyFill="1" applyBorder="1" applyAlignment="1">
      <alignment horizontal="center" vertical="center" wrapText="1"/>
    </xf>
    <xf numFmtId="49" fontId="55" fillId="10" borderId="2" xfId="0" applyNumberFormat="1" applyFont="1" applyFill="1" applyBorder="1">
      <alignment vertical="center"/>
    </xf>
    <xf numFmtId="49" fontId="64" fillId="10" borderId="2" xfId="0" applyNumberFormat="1" applyFont="1" applyFill="1" applyBorder="1" applyAlignment="1">
      <alignment horizontal="center" vertical="center"/>
    </xf>
    <xf numFmtId="49" fontId="63" fillId="10" borderId="2" xfId="0" applyNumberFormat="1" applyFont="1" applyFill="1" applyBorder="1" applyAlignment="1">
      <alignment horizontal="center" vertical="center"/>
    </xf>
    <xf numFmtId="49" fontId="63" fillId="10" borderId="2" xfId="0" applyNumberFormat="1" applyFont="1" applyFill="1" applyBorder="1">
      <alignment vertical="center"/>
    </xf>
    <xf numFmtId="49" fontId="63" fillId="10" borderId="2" xfId="0" applyNumberFormat="1" applyFont="1" applyFill="1" applyBorder="1" applyAlignment="1">
      <alignment vertical="center" wrapText="1"/>
    </xf>
    <xf numFmtId="49" fontId="29" fillId="2" borderId="22" xfId="0" applyNumberFormat="1" applyFont="1" applyFill="1" applyBorder="1" applyAlignment="1">
      <alignment horizontal="left" vertical="center" indent="1" shrinkToFit="1"/>
    </xf>
    <xf numFmtId="49" fontId="29" fillId="2" borderId="1" xfId="0" applyNumberFormat="1" applyFont="1" applyFill="1" applyBorder="1" applyAlignment="1">
      <alignment horizontal="left" vertical="center" indent="1" shrinkToFit="1"/>
    </xf>
    <xf numFmtId="0" fontId="17" fillId="9" borderId="22" xfId="1" applyFont="1" applyFill="1" applyBorder="1" applyAlignment="1" applyProtection="1">
      <alignment horizontal="left" vertical="center"/>
      <protection locked="0"/>
    </xf>
    <xf numFmtId="0" fontId="17" fillId="9" borderId="13" xfId="1" applyFont="1" applyFill="1" applyBorder="1" applyAlignment="1">
      <alignment horizontal="left" vertical="center"/>
    </xf>
    <xf numFmtId="0" fontId="17" fillId="9" borderId="28" xfId="1" applyFont="1" applyFill="1" applyBorder="1" applyAlignment="1">
      <alignment horizontal="left" vertical="center"/>
    </xf>
    <xf numFmtId="0" fontId="17" fillId="9" borderId="1" xfId="1" applyFont="1" applyFill="1" applyBorder="1" applyAlignment="1" applyProtection="1">
      <alignment horizontal="left" vertical="center"/>
      <protection locked="0"/>
    </xf>
    <xf numFmtId="0" fontId="19" fillId="9" borderId="13" xfId="1" applyFont="1" applyFill="1" applyBorder="1" applyAlignment="1">
      <alignment horizontal="left" vertical="center"/>
    </xf>
    <xf numFmtId="0" fontId="17" fillId="9" borderId="22" xfId="1" applyFont="1" applyFill="1" applyBorder="1" applyAlignment="1">
      <alignment horizontal="center" vertical="center"/>
    </xf>
    <xf numFmtId="0" fontId="17" fillId="9" borderId="22" xfId="1" applyFont="1" applyFill="1" applyBorder="1" applyAlignment="1">
      <alignment horizontal="center" vertical="center" wrapText="1"/>
    </xf>
    <xf numFmtId="0" fontId="17" fillId="9" borderId="29" xfId="1" applyFont="1" applyFill="1" applyBorder="1" applyAlignment="1">
      <alignment horizontal="center" vertical="center"/>
    </xf>
    <xf numFmtId="0" fontId="17" fillId="9" borderId="0" xfId="1" applyFont="1" applyFill="1" applyAlignment="1">
      <alignment horizontal="center" vertical="center"/>
    </xf>
    <xf numFmtId="0" fontId="17" fillId="9" borderId="14" xfId="1" applyFont="1" applyFill="1" applyBorder="1" applyAlignment="1">
      <alignment horizontal="center" vertical="center"/>
    </xf>
    <xf numFmtId="0" fontId="17" fillId="9" borderId="1" xfId="1" applyFont="1" applyFill="1" applyBorder="1" applyAlignment="1">
      <alignment horizontal="center" vertical="center"/>
    </xf>
    <xf numFmtId="0" fontId="17" fillId="9" borderId="30" xfId="1" applyFont="1" applyFill="1" applyBorder="1" applyAlignment="1">
      <alignment horizontal="center" vertical="center"/>
    </xf>
    <xf numFmtId="0" fontId="17" fillId="9" borderId="0" xfId="1" applyFont="1" applyFill="1" applyAlignment="1">
      <alignment horizontal="center" vertical="center" wrapText="1"/>
    </xf>
    <xf numFmtId="0" fontId="17" fillId="9" borderId="1" xfId="1" applyFont="1" applyFill="1" applyBorder="1" applyAlignment="1">
      <alignment horizontal="center" vertical="center" wrapText="1"/>
    </xf>
    <xf numFmtId="49" fontId="73" fillId="10" borderId="2" xfId="0" applyNumberFormat="1" applyFont="1" applyFill="1" applyBorder="1" applyAlignment="1">
      <alignment vertical="center" wrapText="1"/>
    </xf>
    <xf numFmtId="49" fontId="33" fillId="2" borderId="0" xfId="0" applyNumberFormat="1" applyFont="1" applyFill="1" applyAlignment="1">
      <alignment vertical="center" wrapText="1"/>
    </xf>
    <xf numFmtId="49" fontId="72" fillId="10" borderId="2" xfId="0" applyNumberFormat="1" applyFont="1" applyFill="1" applyBorder="1" applyAlignment="1">
      <alignment vertical="center" wrapText="1"/>
    </xf>
    <xf numFmtId="0" fontId="22" fillId="0" borderId="2" xfId="0" applyFont="1" applyBorder="1" applyAlignment="1" applyProtection="1">
      <alignment horizontal="center" vertical="center" wrapText="1"/>
      <protection hidden="1"/>
    </xf>
    <xf numFmtId="49" fontId="56" fillId="10" borderId="3" xfId="0" applyNumberFormat="1" applyFont="1" applyFill="1" applyBorder="1" applyAlignment="1">
      <alignment horizontal="left" vertical="center" indent="1" shrinkToFit="1"/>
    </xf>
    <xf numFmtId="49" fontId="63" fillId="10" borderId="3" xfId="0" applyNumberFormat="1" applyFont="1" applyFill="1" applyBorder="1" applyAlignment="1">
      <alignment horizontal="left" vertical="center"/>
    </xf>
    <xf numFmtId="0" fontId="17" fillId="9" borderId="27" xfId="1" applyFont="1" applyFill="1" applyBorder="1" applyAlignment="1">
      <alignment horizontal="center" vertical="center"/>
    </xf>
    <xf numFmtId="0" fontId="17" fillId="9" borderId="13" xfId="1" applyFont="1" applyFill="1" applyBorder="1" applyAlignment="1">
      <alignment horizontal="center" vertical="center"/>
    </xf>
    <xf numFmtId="0" fontId="17" fillId="9" borderId="28" xfId="1" applyFont="1" applyFill="1" applyBorder="1" applyAlignment="1">
      <alignment horizontal="center" vertical="center"/>
    </xf>
    <xf numFmtId="0" fontId="19" fillId="0" borderId="0" xfId="1" applyFont="1" applyAlignment="1" applyProtection="1">
      <alignment horizontal="left" vertical="center"/>
      <protection locked="0"/>
    </xf>
    <xf numFmtId="0" fontId="25" fillId="0" borderId="0" xfId="1" applyFont="1" applyAlignment="1" applyProtection="1">
      <alignment horizontal="left" vertical="center"/>
      <protection locked="0"/>
    </xf>
    <xf numFmtId="0" fontId="22" fillId="10" borderId="2" xfId="0" applyFont="1" applyFill="1" applyBorder="1" applyAlignment="1" applyProtection="1">
      <alignment horizontal="center" vertical="center" wrapText="1"/>
      <protection hidden="1"/>
    </xf>
    <xf numFmtId="49" fontId="33" fillId="10" borderId="15" xfId="0" applyNumberFormat="1" applyFont="1" applyFill="1" applyBorder="1" applyAlignment="1">
      <alignment horizontal="left" vertical="center"/>
    </xf>
    <xf numFmtId="49" fontId="77" fillId="2" borderId="0" xfId="0" applyNumberFormat="1" applyFont="1" applyFill="1" applyAlignment="1">
      <alignment horizontal="center" vertical="center"/>
    </xf>
    <xf numFmtId="49" fontId="33" fillId="10" borderId="0" xfId="0" applyNumberFormat="1" applyFont="1" applyFill="1">
      <alignment vertical="center"/>
    </xf>
    <xf numFmtId="49" fontId="29" fillId="10" borderId="0" xfId="0" applyNumberFormat="1" applyFont="1" applyFill="1">
      <alignment vertical="center"/>
    </xf>
    <xf numFmtId="49" fontId="29" fillId="10" borderId="17" xfId="0" applyNumberFormat="1" applyFont="1" applyFill="1" applyBorder="1">
      <alignment vertical="center"/>
    </xf>
    <xf numFmtId="49" fontId="5" fillId="2" borderId="16" xfId="0" applyNumberFormat="1" applyFont="1" applyFill="1" applyBorder="1">
      <alignment vertical="center"/>
    </xf>
    <xf numFmtId="49" fontId="33" fillId="2" borderId="16" xfId="0" applyNumberFormat="1" applyFont="1" applyFill="1" applyBorder="1" applyAlignment="1">
      <alignment horizontal="left" vertical="center"/>
    </xf>
    <xf numFmtId="49" fontId="5" fillId="2" borderId="17" xfId="0" applyNumberFormat="1" applyFont="1" applyFill="1" applyBorder="1">
      <alignment vertical="center"/>
    </xf>
    <xf numFmtId="49" fontId="33" fillId="2" borderId="17" xfId="0" applyNumberFormat="1" applyFont="1" applyFill="1" applyBorder="1" applyAlignment="1">
      <alignment horizontal="left" vertical="center"/>
    </xf>
    <xf numFmtId="0" fontId="19" fillId="8" borderId="0" xfId="0" applyFont="1" applyFill="1" applyAlignment="1">
      <alignment horizontal="center" vertical="center" wrapText="1"/>
    </xf>
    <xf numFmtId="0" fontId="19" fillId="3" borderId="0" xfId="0" applyFont="1" applyFill="1" applyAlignment="1">
      <alignment horizontal="center" vertical="center" wrapText="1"/>
    </xf>
    <xf numFmtId="0" fontId="79" fillId="9" borderId="0" xfId="0" applyFont="1" applyFill="1" applyAlignment="1">
      <alignment horizontal="center" vertical="center"/>
    </xf>
    <xf numFmtId="0" fontId="79" fillId="0" borderId="0" xfId="0" applyFont="1" applyAlignment="1">
      <alignment horizontal="center" vertical="center"/>
    </xf>
    <xf numFmtId="56" fontId="79" fillId="9" borderId="0" xfId="0" quotePrefix="1" applyNumberFormat="1" applyFont="1" applyFill="1" applyAlignment="1">
      <alignment horizontal="center" vertical="center"/>
    </xf>
    <xf numFmtId="0" fontId="79" fillId="9" borderId="0" xfId="0" quotePrefix="1" applyFont="1" applyFill="1" applyAlignment="1">
      <alignment horizontal="center" vertical="center"/>
    </xf>
    <xf numFmtId="0" fontId="19" fillId="12" borderId="0" xfId="0" applyFont="1" applyFill="1" applyAlignment="1">
      <alignment horizontal="center" vertical="center" wrapText="1"/>
    </xf>
    <xf numFmtId="49" fontId="31" fillId="15" borderId="2" xfId="0" applyNumberFormat="1" applyFont="1" applyFill="1" applyBorder="1" applyAlignment="1">
      <alignment horizontal="center" vertical="center"/>
    </xf>
    <xf numFmtId="0" fontId="82" fillId="15" borderId="0" xfId="0" applyFont="1" applyFill="1" applyAlignment="1">
      <alignment horizontal="center" vertical="center"/>
    </xf>
    <xf numFmtId="0" fontId="19" fillId="16" borderId="0" xfId="0" applyFont="1" applyFill="1" applyAlignment="1">
      <alignment horizontal="center" vertical="center" wrapText="1"/>
    </xf>
    <xf numFmtId="0" fontId="33" fillId="0" borderId="0" xfId="0" applyFont="1">
      <alignment vertical="center"/>
    </xf>
    <xf numFmtId="0" fontId="33" fillId="11" borderId="0" xfId="0" applyFont="1" applyFill="1" applyAlignment="1">
      <alignment horizontal="center" vertical="center" wrapText="1"/>
    </xf>
    <xf numFmtId="0" fontId="28" fillId="2" borderId="0" xfId="0" applyFont="1" applyFill="1" applyAlignment="1">
      <alignment horizontal="center" vertical="center"/>
    </xf>
    <xf numFmtId="0" fontId="29" fillId="2" borderId="0" xfId="0" applyFont="1" applyFill="1">
      <alignment vertical="center"/>
    </xf>
    <xf numFmtId="0" fontId="29" fillId="2" borderId="0" xfId="0" applyFont="1" applyFill="1" applyAlignment="1">
      <alignment horizontal="center" vertical="center"/>
    </xf>
    <xf numFmtId="0" fontId="33" fillId="2" borderId="0" xfId="0" applyFont="1" applyFill="1">
      <alignment vertical="center"/>
    </xf>
    <xf numFmtId="0" fontId="79" fillId="2" borderId="0" xfId="0" applyFont="1" applyFill="1" applyAlignment="1">
      <alignment horizontal="center" vertical="center"/>
    </xf>
    <xf numFmtId="0" fontId="19" fillId="2" borderId="0" xfId="0" applyFont="1" applyFill="1" applyAlignment="1">
      <alignment horizontal="center" vertical="center" wrapText="1"/>
    </xf>
    <xf numFmtId="0" fontId="29" fillId="2" borderId="0" xfId="0" applyFont="1" applyFill="1" applyAlignment="1">
      <alignment vertical="center" wrapText="1"/>
    </xf>
    <xf numFmtId="0" fontId="83" fillId="2" borderId="0" xfId="0" applyFont="1" applyFill="1" applyAlignment="1">
      <alignment horizontal="center" vertical="center"/>
    </xf>
    <xf numFmtId="0" fontId="33" fillId="2" borderId="0" xfId="0" applyFont="1" applyFill="1" applyAlignment="1">
      <alignment vertical="center" wrapText="1"/>
    </xf>
    <xf numFmtId="0" fontId="82" fillId="2" borderId="0" xfId="0" applyFont="1" applyFill="1" applyAlignment="1">
      <alignment horizontal="center" vertical="center"/>
    </xf>
    <xf numFmtId="0" fontId="29" fillId="17" borderId="0" xfId="0" applyFont="1" applyFill="1" applyAlignment="1">
      <alignment horizontal="center" vertical="center" wrapText="1"/>
    </xf>
    <xf numFmtId="0" fontId="29" fillId="8" borderId="0" xfId="0" applyFont="1" applyFill="1" applyAlignment="1">
      <alignment horizontal="center" vertical="center" wrapText="1"/>
    </xf>
    <xf numFmtId="0" fontId="29" fillId="3" borderId="0" xfId="0" applyFont="1" applyFill="1" applyAlignment="1">
      <alignment horizontal="center" vertical="center" wrapText="1"/>
    </xf>
    <xf numFmtId="0" fontId="29" fillId="16" borderId="0" xfId="0" applyFont="1" applyFill="1" applyAlignment="1">
      <alignment horizontal="center" vertical="center" wrapText="1"/>
    </xf>
    <xf numFmtId="49" fontId="5" fillId="14" borderId="0" xfId="0" applyNumberFormat="1" applyFont="1" applyFill="1" applyAlignment="1">
      <alignment horizontal="center" vertical="center"/>
    </xf>
    <xf numFmtId="49" fontId="22" fillId="14" borderId="0" xfId="0" applyNumberFormat="1" applyFont="1" applyFill="1">
      <alignment vertical="center"/>
    </xf>
    <xf numFmtId="49" fontId="29" fillId="10" borderId="15" xfId="0" applyNumberFormat="1" applyFont="1" applyFill="1" applyBorder="1">
      <alignment vertical="center"/>
    </xf>
    <xf numFmtId="49" fontId="23" fillId="2" borderId="0" xfId="0" applyNumberFormat="1" applyFont="1" applyFill="1" applyAlignment="1">
      <alignment horizontal="center" wrapText="1"/>
    </xf>
    <xf numFmtId="0" fontId="78" fillId="2" borderId="0" xfId="0" applyFont="1" applyFill="1" applyAlignment="1" applyProtection="1">
      <alignment horizontal="center" vertical="center" wrapText="1"/>
      <protection hidden="1"/>
    </xf>
    <xf numFmtId="49" fontId="30" fillId="2" borderId="0" xfId="0" applyNumberFormat="1" applyFont="1" applyFill="1" applyAlignment="1">
      <alignment horizontal="left" vertical="center" wrapText="1"/>
    </xf>
    <xf numFmtId="49" fontId="27" fillId="2" borderId="0" xfId="0" applyNumberFormat="1" applyFont="1" applyFill="1" applyAlignment="1">
      <alignment vertical="center" wrapText="1"/>
    </xf>
    <xf numFmtId="0" fontId="52" fillId="2" borderId="0" xfId="0" applyFont="1" applyFill="1" applyAlignment="1" applyProtection="1">
      <alignment horizontal="center" vertical="top" wrapText="1"/>
      <protection hidden="1"/>
    </xf>
    <xf numFmtId="0" fontId="43" fillId="2" borderId="0" xfId="0" applyFont="1" applyFill="1" applyAlignment="1">
      <alignment horizontal="center" vertical="center"/>
    </xf>
    <xf numFmtId="49" fontId="29" fillId="2" borderId="0" xfId="0" applyNumberFormat="1" applyFont="1" applyFill="1" applyAlignment="1">
      <alignment horizontal="center" vertical="center" wrapText="1"/>
    </xf>
    <xf numFmtId="49" fontId="29" fillId="2" borderId="0" xfId="0" applyNumberFormat="1" applyFont="1" applyFill="1" applyAlignment="1">
      <alignment vertical="center" wrapText="1"/>
    </xf>
    <xf numFmtId="0" fontId="56" fillId="2" borderId="0" xfId="0" applyFont="1" applyFill="1">
      <alignment vertical="center"/>
    </xf>
    <xf numFmtId="0" fontId="17" fillId="0" borderId="0" xfId="1" applyFont="1" applyAlignment="1">
      <alignment horizontal="center" vertical="center" shrinkToFit="1"/>
    </xf>
    <xf numFmtId="0" fontId="17" fillId="0" borderId="0" xfId="1" applyFont="1" applyAlignment="1">
      <alignment horizontal="left" vertical="center" shrinkToFit="1"/>
    </xf>
    <xf numFmtId="0" fontId="17" fillId="9" borderId="0" xfId="1" applyFont="1" applyFill="1" applyAlignment="1">
      <alignment horizontal="left" vertical="center" shrinkToFit="1"/>
    </xf>
    <xf numFmtId="0" fontId="86" fillId="2" borderId="0" xfId="0" applyFont="1" applyFill="1" applyAlignment="1">
      <alignment horizontal="center"/>
    </xf>
    <xf numFmtId="0" fontId="29" fillId="9" borderId="2" xfId="0" applyFont="1" applyFill="1" applyBorder="1" applyAlignment="1">
      <alignment horizontal="center" vertical="center" wrapText="1"/>
    </xf>
    <xf numFmtId="0" fontId="43" fillId="9" borderId="7" xfId="0" applyFont="1" applyFill="1" applyBorder="1" applyAlignment="1">
      <alignment horizontal="center" vertical="top" wrapText="1"/>
    </xf>
    <xf numFmtId="0" fontId="85" fillId="3" borderId="7" xfId="0" applyFont="1" applyFill="1" applyBorder="1" applyAlignment="1">
      <alignment horizontal="center" vertical="top" wrapText="1"/>
    </xf>
    <xf numFmtId="0" fontId="43" fillId="3" borderId="7" xfId="0" applyFont="1" applyFill="1" applyBorder="1" applyAlignment="1">
      <alignment horizontal="center" vertical="top" wrapText="1"/>
    </xf>
    <xf numFmtId="0" fontId="43" fillId="2" borderId="0" xfId="0" applyFont="1" applyFill="1" applyAlignment="1">
      <alignment horizontal="center" vertical="top" wrapText="1"/>
    </xf>
    <xf numFmtId="0" fontId="43" fillId="15" borderId="7" xfId="0" applyFont="1" applyFill="1" applyBorder="1" applyAlignment="1">
      <alignment horizontal="center" vertical="top" wrapText="1"/>
    </xf>
    <xf numFmtId="0" fontId="43" fillId="12" borderId="7" xfId="0" applyFont="1" applyFill="1" applyBorder="1" applyAlignment="1">
      <alignment horizontal="center" vertical="top" wrapText="1"/>
    </xf>
    <xf numFmtId="49" fontId="29" fillId="10" borderId="2" xfId="0" applyNumberFormat="1" applyFont="1" applyFill="1" applyBorder="1" applyAlignment="1">
      <alignment horizontal="center" vertical="center" wrapText="1"/>
    </xf>
    <xf numFmtId="49" fontId="63" fillId="2" borderId="0" xfId="0" applyNumberFormat="1" applyFont="1" applyFill="1" applyAlignment="1">
      <alignment horizontal="center" vertical="center" wrapText="1"/>
    </xf>
    <xf numFmtId="0" fontId="63" fillId="2" borderId="0" xfId="0" applyFont="1" applyFill="1" applyAlignment="1">
      <alignment vertical="center" wrapText="1"/>
    </xf>
    <xf numFmtId="0" fontId="39" fillId="2" borderId="0" xfId="0" applyFont="1" applyFill="1" applyAlignment="1">
      <alignment horizontal="center"/>
    </xf>
    <xf numFmtId="0" fontId="31" fillId="2" borderId="0" xfId="0" applyFont="1" applyFill="1" applyAlignment="1">
      <alignment horizontal="center" vertical="center" wrapText="1"/>
    </xf>
    <xf numFmtId="0" fontId="31" fillId="2" borderId="0" xfId="0" applyFont="1" applyFill="1" applyAlignment="1">
      <alignment horizontal="center" vertical="center"/>
    </xf>
    <xf numFmtId="0" fontId="31" fillId="2" borderId="0" xfId="0" applyFont="1" applyFill="1" applyAlignment="1">
      <alignment horizontal="center" vertical="top" wrapText="1"/>
    </xf>
    <xf numFmtId="0" fontId="56" fillId="2" borderId="0" xfId="0" applyFont="1" applyFill="1" applyAlignment="1">
      <alignment horizontal="center" vertical="center"/>
    </xf>
    <xf numFmtId="0" fontId="24" fillId="2" borderId="0" xfId="0" applyFont="1" applyFill="1" applyAlignment="1">
      <alignment horizontal="center" vertical="center"/>
    </xf>
    <xf numFmtId="49" fontId="29" fillId="8" borderId="0" xfId="0" applyNumberFormat="1" applyFont="1" applyFill="1" applyAlignment="1">
      <alignment horizontal="center" vertical="center" wrapText="1"/>
    </xf>
    <xf numFmtId="0" fontId="28" fillId="2" borderId="0" xfId="0" applyFont="1" applyFill="1" applyAlignment="1" applyProtection="1">
      <alignment horizontal="left" wrapText="1"/>
      <protection hidden="1"/>
    </xf>
    <xf numFmtId="0" fontId="44" fillId="2" borderId="0" xfId="0" applyFont="1" applyFill="1" applyAlignment="1" applyProtection="1">
      <alignment horizontal="left" vertical="top" wrapText="1"/>
      <protection hidden="1"/>
    </xf>
    <xf numFmtId="49" fontId="29" fillId="5" borderId="0" xfId="0" applyNumberFormat="1" applyFont="1" applyFill="1" applyAlignment="1" applyProtection="1">
      <alignment horizontal="left" vertical="center" wrapText="1" shrinkToFit="1"/>
      <protection locked="0"/>
    </xf>
    <xf numFmtId="177" fontId="29" fillId="5" borderId="0" xfId="0" applyNumberFormat="1" applyFont="1" applyFill="1" applyAlignment="1" applyProtection="1">
      <alignment horizontal="left" vertical="center" wrapText="1" shrinkToFit="1"/>
      <protection locked="0"/>
    </xf>
    <xf numFmtId="49" fontId="56" fillId="10" borderId="0" xfId="0" applyNumberFormat="1" applyFont="1" applyFill="1" applyAlignment="1">
      <alignment horizontal="left" vertical="center" wrapText="1" shrinkToFit="1"/>
    </xf>
    <xf numFmtId="49" fontId="29" fillId="2" borderId="0" xfId="0" applyNumberFormat="1" applyFont="1" applyFill="1" applyAlignment="1">
      <alignment horizontal="left" vertical="center" wrapText="1" shrinkToFit="1"/>
    </xf>
    <xf numFmtId="49" fontId="29" fillId="0" borderId="0" xfId="0" applyNumberFormat="1" applyFont="1" applyAlignment="1" applyProtection="1">
      <alignment horizontal="left" vertical="center" wrapText="1" shrinkToFit="1"/>
      <protection locked="0"/>
    </xf>
    <xf numFmtId="49" fontId="63" fillId="10" borderId="0" xfId="0" applyNumberFormat="1" applyFont="1" applyFill="1" applyAlignment="1">
      <alignment horizontal="left" vertical="center" wrapText="1"/>
    </xf>
    <xf numFmtId="49" fontId="77" fillId="2" borderId="0" xfId="0" applyNumberFormat="1" applyFont="1" applyFill="1" applyAlignment="1">
      <alignment horizontal="center" vertical="center" wrapText="1"/>
    </xf>
    <xf numFmtId="49" fontId="29" fillId="9" borderId="0" xfId="0" applyNumberFormat="1" applyFont="1" applyFill="1" applyAlignment="1" applyProtection="1">
      <alignment horizontal="left" vertical="center" wrapText="1" shrinkToFit="1"/>
      <protection locked="0"/>
    </xf>
    <xf numFmtId="49" fontId="29" fillId="7" borderId="13" xfId="0" applyNumberFormat="1" applyFont="1" applyFill="1" applyBorder="1" applyAlignment="1" applyProtection="1">
      <alignment horizontal="left" vertical="center" wrapText="1" shrinkToFit="1"/>
      <protection locked="0"/>
    </xf>
    <xf numFmtId="49" fontId="29" fillId="15" borderId="0" xfId="0" applyNumberFormat="1" applyFont="1" applyFill="1" applyAlignment="1" applyProtection="1">
      <alignment horizontal="left" vertical="center" wrapText="1" shrinkToFit="1"/>
      <protection locked="0"/>
    </xf>
    <xf numFmtId="0" fontId="29" fillId="15" borderId="0" xfId="0" applyFont="1" applyFill="1" applyAlignment="1" applyProtection="1">
      <alignment horizontal="left" vertical="center" wrapText="1" shrinkToFit="1"/>
      <protection locked="0"/>
    </xf>
    <xf numFmtId="49" fontId="22" fillId="2" borderId="0" xfId="0" applyNumberFormat="1" applyFont="1" applyFill="1">
      <alignment vertical="center"/>
    </xf>
    <xf numFmtId="0" fontId="0" fillId="2" borderId="0" xfId="0" applyFill="1">
      <alignment vertical="center"/>
    </xf>
    <xf numFmtId="0" fontId="17" fillId="0" borderId="0" xfId="1" applyFont="1" applyAlignment="1">
      <alignment vertical="center"/>
    </xf>
    <xf numFmtId="20" fontId="17" fillId="9" borderId="0" xfId="1" applyNumberFormat="1" applyFont="1" applyFill="1" applyAlignment="1">
      <alignment vertical="center"/>
    </xf>
    <xf numFmtId="0" fontId="86" fillId="2" borderId="0" xfId="0" quotePrefix="1" applyFont="1" applyFill="1" applyAlignment="1">
      <alignment horizontal="center"/>
    </xf>
    <xf numFmtId="20" fontId="17" fillId="9" borderId="1" xfId="1" applyNumberFormat="1" applyFont="1" applyFill="1" applyBorder="1" applyAlignment="1">
      <alignment vertical="center"/>
    </xf>
    <xf numFmtId="0" fontId="43" fillId="3" borderId="32" xfId="0" applyFont="1" applyFill="1" applyBorder="1" applyAlignment="1">
      <alignment horizontal="center" vertical="center" wrapText="1"/>
    </xf>
    <xf numFmtId="0" fontId="63" fillId="19" borderId="32" xfId="0" applyFont="1" applyFill="1" applyBorder="1" applyAlignment="1">
      <alignment horizontal="center" vertical="center" wrapText="1"/>
    </xf>
    <xf numFmtId="0" fontId="43" fillId="3" borderId="33" xfId="0" applyFont="1" applyFill="1" applyBorder="1" applyAlignment="1">
      <alignment horizontal="center" vertical="center" wrapText="1"/>
    </xf>
    <xf numFmtId="0" fontId="63" fillId="19" borderId="33" xfId="0" applyFont="1" applyFill="1" applyBorder="1" applyAlignment="1">
      <alignment horizontal="center" vertical="center" wrapText="1"/>
    </xf>
    <xf numFmtId="0" fontId="43" fillId="3" borderId="32" xfId="0" applyFont="1" applyFill="1" applyBorder="1" applyAlignment="1">
      <alignment horizontal="center" vertical="top" wrapText="1"/>
    </xf>
    <xf numFmtId="0" fontId="63" fillId="19" borderId="32" xfId="0" applyFont="1" applyFill="1" applyBorder="1" applyAlignment="1">
      <alignment vertical="center" wrapText="1"/>
    </xf>
    <xf numFmtId="0" fontId="17" fillId="9" borderId="22" xfId="1" applyFont="1" applyFill="1" applyBorder="1" applyAlignment="1">
      <alignment horizontal="left" vertical="center" shrinkToFit="1"/>
    </xf>
    <xf numFmtId="0" fontId="17" fillId="9" borderId="22" xfId="1" applyFont="1" applyFill="1" applyBorder="1" applyAlignment="1">
      <alignment horizontal="center" vertical="center" shrinkToFit="1"/>
    </xf>
    <xf numFmtId="0" fontId="17" fillId="9" borderId="29" xfId="1" applyFont="1" applyFill="1" applyBorder="1" applyAlignment="1">
      <alignment horizontal="left" vertical="center" shrinkToFit="1"/>
    </xf>
    <xf numFmtId="0" fontId="17" fillId="9" borderId="0" xfId="1" applyFont="1" applyFill="1" applyAlignment="1">
      <alignment horizontal="center" vertical="center" shrinkToFit="1"/>
    </xf>
    <xf numFmtId="0" fontId="17" fillId="9" borderId="14" xfId="1" applyFont="1" applyFill="1" applyBorder="1" applyAlignment="1">
      <alignment horizontal="left" vertical="center" shrinkToFit="1"/>
    </xf>
    <xf numFmtId="0" fontId="17" fillId="9" borderId="1" xfId="1" applyFont="1" applyFill="1" applyBorder="1" applyAlignment="1">
      <alignment horizontal="left" vertical="center" shrinkToFit="1"/>
    </xf>
    <xf numFmtId="0" fontId="17" fillId="9" borderId="1" xfId="1" applyFont="1" applyFill="1" applyBorder="1" applyAlignment="1">
      <alignment horizontal="center" vertical="center" shrinkToFit="1"/>
    </xf>
    <xf numFmtId="0" fontId="17" fillId="9" borderId="30" xfId="1" applyFont="1" applyFill="1" applyBorder="1" applyAlignment="1">
      <alignment horizontal="left" vertical="center" shrinkToFit="1"/>
    </xf>
    <xf numFmtId="0" fontId="42" fillId="0" borderId="0" xfId="1" applyFont="1" applyAlignment="1">
      <alignment horizontal="center" shrinkToFit="1"/>
    </xf>
    <xf numFmtId="0" fontId="56" fillId="19" borderId="32" xfId="0" applyFont="1" applyFill="1" applyBorder="1">
      <alignment vertical="center"/>
    </xf>
    <xf numFmtId="0" fontId="56" fillId="19" borderId="32" xfId="0" applyFont="1" applyFill="1" applyBorder="1" applyAlignment="1">
      <alignment vertical="center" wrapText="1"/>
    </xf>
    <xf numFmtId="0" fontId="24" fillId="2" borderId="0" xfId="0" applyFont="1" applyFill="1">
      <alignment vertical="center"/>
    </xf>
    <xf numFmtId="0" fontId="0" fillId="2" borderId="0" xfId="0" applyFill="1" applyAlignment="1">
      <alignment vertical="center" wrapText="1"/>
    </xf>
    <xf numFmtId="0" fontId="43" fillId="9" borderId="30" xfId="0" applyFont="1" applyFill="1" applyBorder="1" applyAlignment="1">
      <alignment horizontal="center" vertical="top" wrapText="1"/>
    </xf>
    <xf numFmtId="0" fontId="43" fillId="14" borderId="36" xfId="0" applyFont="1" applyFill="1" applyBorder="1" applyAlignment="1">
      <alignment horizontal="center" vertical="top" wrapText="1"/>
    </xf>
    <xf numFmtId="0" fontId="56" fillId="2" borderId="0" xfId="0" applyFont="1" applyFill="1" applyAlignment="1">
      <alignment vertical="center" wrapText="1"/>
    </xf>
    <xf numFmtId="0" fontId="92" fillId="2" borderId="0" xfId="0" applyFont="1" applyFill="1" applyAlignment="1">
      <alignment horizontal="center" vertical="center" wrapText="1"/>
    </xf>
    <xf numFmtId="0" fontId="72" fillId="2" borderId="0" xfId="0" applyFont="1" applyFill="1" applyAlignment="1">
      <alignment vertical="center" wrapText="1"/>
    </xf>
    <xf numFmtId="0" fontId="85" fillId="2" borderId="0" xfId="0" applyFont="1" applyFill="1" applyAlignment="1">
      <alignment horizontal="center" vertical="center" wrapText="1"/>
    </xf>
    <xf numFmtId="0" fontId="56" fillId="3" borderId="0" xfId="0" applyFont="1" applyFill="1" applyAlignment="1">
      <alignment horizontal="center" vertical="center" wrapText="1"/>
    </xf>
    <xf numFmtId="49" fontId="63" fillId="10" borderId="3" xfId="0" applyNumberFormat="1" applyFont="1" applyFill="1" applyBorder="1" applyAlignment="1">
      <alignment horizontal="center" vertical="center"/>
    </xf>
    <xf numFmtId="49" fontId="29" fillId="8" borderId="3" xfId="0" applyNumberFormat="1" applyFont="1" applyFill="1" applyBorder="1" applyAlignment="1">
      <alignment horizontal="center" vertical="center" wrapText="1"/>
    </xf>
    <xf numFmtId="49" fontId="19" fillId="0" borderId="3" xfId="0" applyNumberFormat="1" applyFont="1" applyBorder="1" applyAlignment="1">
      <alignment horizontal="center" vertical="center" wrapText="1"/>
    </xf>
    <xf numFmtId="49" fontId="56" fillId="10" borderId="3" xfId="0" applyNumberFormat="1" applyFont="1" applyFill="1" applyBorder="1" applyAlignment="1">
      <alignment horizontal="center" vertical="center"/>
    </xf>
    <xf numFmtId="49" fontId="63" fillId="10" borderId="3" xfId="0" applyNumberFormat="1" applyFont="1" applyFill="1" applyBorder="1" applyAlignment="1">
      <alignment horizontal="center" vertical="center" wrapText="1"/>
    </xf>
    <xf numFmtId="49" fontId="71" fillId="0" borderId="3" xfId="0" applyNumberFormat="1" applyFont="1" applyBorder="1" applyAlignment="1">
      <alignment horizontal="center" vertical="center" wrapText="1"/>
    </xf>
    <xf numFmtId="49" fontId="71" fillId="0" borderId="3" xfId="0" applyNumberFormat="1" applyFont="1" applyBorder="1" applyAlignment="1">
      <alignment horizontal="center" vertical="center"/>
    </xf>
    <xf numFmtId="49" fontId="5" fillId="2" borderId="15" xfId="0" applyNumberFormat="1" applyFont="1" applyFill="1" applyBorder="1" applyAlignment="1"/>
    <xf numFmtId="49" fontId="19" fillId="2" borderId="0" xfId="0" applyNumberFormat="1" applyFont="1" applyFill="1" applyAlignment="1">
      <alignment horizontal="left" wrapText="1"/>
    </xf>
    <xf numFmtId="0" fontId="85" fillId="2" borderId="0" xfId="0" applyFont="1" applyFill="1" applyAlignment="1">
      <alignment horizontal="center" vertical="center"/>
    </xf>
    <xf numFmtId="0" fontId="85" fillId="2" borderId="0" xfId="0" applyFont="1" applyFill="1">
      <alignment vertical="center"/>
    </xf>
    <xf numFmtId="49" fontId="94" fillId="10" borderId="3" xfId="0" applyNumberFormat="1" applyFont="1" applyFill="1" applyBorder="1" applyAlignment="1">
      <alignment horizontal="left" vertical="center" indent="1" shrinkToFit="1"/>
    </xf>
    <xf numFmtId="1" fontId="18" fillId="7" borderId="20" xfId="1" applyNumberFormat="1" applyFont="1" applyFill="1" applyBorder="1" applyAlignment="1">
      <alignment vertical="center" wrapText="1"/>
    </xf>
    <xf numFmtId="1" fontId="18" fillId="7" borderId="21" xfId="1" applyNumberFormat="1" applyFont="1" applyFill="1" applyBorder="1" applyAlignment="1">
      <alignment vertical="center" wrapText="1"/>
    </xf>
    <xf numFmtId="49" fontId="95" fillId="5" borderId="2" xfId="0" applyNumberFormat="1" applyFont="1" applyFill="1" applyBorder="1" applyAlignment="1" applyProtection="1">
      <alignment horizontal="left" vertical="center" indent="1" shrinkToFit="1"/>
      <protection locked="0"/>
    </xf>
    <xf numFmtId="0" fontId="29" fillId="2" borderId="0" xfId="2" applyFont="1" applyFill="1" applyAlignment="1">
      <alignment vertical="center"/>
    </xf>
    <xf numFmtId="0" fontId="56" fillId="2" borderId="0" xfId="2" applyFont="1" applyFill="1" applyAlignment="1">
      <alignment vertical="center"/>
    </xf>
    <xf numFmtId="0" fontId="29" fillId="2" borderId="0" xfId="2" applyFont="1" applyFill="1" applyAlignment="1">
      <alignment horizontal="center" vertical="center"/>
    </xf>
    <xf numFmtId="0" fontId="56" fillId="2" borderId="0" xfId="2" applyFont="1" applyFill="1" applyAlignment="1">
      <alignment horizontal="center" vertical="center"/>
    </xf>
    <xf numFmtId="0" fontId="24" fillId="2" borderId="0" xfId="2" applyFont="1" applyFill="1" applyAlignment="1">
      <alignment horizontal="center" vertical="center"/>
    </xf>
    <xf numFmtId="0" fontId="29" fillId="2" borderId="0" xfId="2" applyFont="1" applyFill="1" applyAlignment="1">
      <alignment vertical="center" wrapText="1"/>
    </xf>
    <xf numFmtId="0" fontId="29" fillId="9" borderId="5" xfId="2" applyFont="1" applyFill="1" applyBorder="1" applyAlignment="1">
      <alignment horizontal="center" vertical="center" wrapText="1"/>
    </xf>
    <xf numFmtId="49" fontId="29" fillId="2" borderId="2" xfId="2" applyNumberFormat="1" applyFont="1" applyFill="1" applyBorder="1" applyAlignment="1">
      <alignment horizontal="center" vertical="center" wrapText="1"/>
    </xf>
    <xf numFmtId="49" fontId="29" fillId="2" borderId="2" xfId="2" applyNumberFormat="1" applyFont="1" applyFill="1" applyBorder="1" applyAlignment="1">
      <alignment vertical="center" wrapText="1"/>
    </xf>
    <xf numFmtId="49" fontId="29" fillId="10" borderId="2" xfId="2" applyNumberFormat="1" applyFont="1" applyFill="1" applyBorder="1" applyAlignment="1">
      <alignment horizontal="center" vertical="center" wrapText="1"/>
    </xf>
    <xf numFmtId="49" fontId="29" fillId="2" borderId="0" xfId="2" applyNumberFormat="1" applyFont="1" applyFill="1" applyAlignment="1">
      <alignment horizontal="center" vertical="center" wrapText="1"/>
    </xf>
    <xf numFmtId="0" fontId="97" fillId="2" borderId="0" xfId="0" applyFont="1" applyFill="1" applyAlignment="1">
      <alignment horizontal="center" vertical="center"/>
    </xf>
    <xf numFmtId="0" fontId="39" fillId="9" borderId="7" xfId="0" applyFont="1" applyFill="1" applyBorder="1" applyAlignment="1">
      <alignment vertical="center" wrapText="1"/>
    </xf>
    <xf numFmtId="0" fontId="39" fillId="9" borderId="5" xfId="0" applyFont="1" applyFill="1" applyBorder="1" applyAlignment="1">
      <alignment horizontal="center" wrapText="1"/>
    </xf>
    <xf numFmtId="0" fontId="41" fillId="9" borderId="6" xfId="0" applyFont="1" applyFill="1" applyBorder="1" applyAlignment="1">
      <alignment horizontal="center" vertical="top" wrapText="1"/>
    </xf>
    <xf numFmtId="49" fontId="95" fillId="0" borderId="2" xfId="0" applyNumberFormat="1" applyFont="1" applyBorder="1" applyAlignment="1" applyProtection="1">
      <alignment horizontal="left" vertical="center" indent="1" shrinkToFit="1"/>
      <protection locked="0"/>
    </xf>
    <xf numFmtId="0" fontId="85" fillId="2" borderId="0" xfId="0" applyFont="1" applyFill="1" applyAlignment="1" applyProtection="1">
      <alignment horizontal="center" vertical="center"/>
      <protection hidden="1"/>
    </xf>
    <xf numFmtId="0" fontId="0" fillId="2" borderId="0" xfId="0" applyFill="1" applyProtection="1">
      <alignment vertical="center"/>
      <protection hidden="1"/>
    </xf>
    <xf numFmtId="49" fontId="5" fillId="2" borderId="0" xfId="0" applyNumberFormat="1" applyFont="1" applyFill="1" applyAlignment="1" applyProtection="1">
      <alignment horizontal="center" vertical="center"/>
      <protection hidden="1"/>
    </xf>
    <xf numFmtId="0" fontId="38" fillId="20" borderId="2" xfId="0" applyFont="1" applyFill="1" applyBorder="1" applyAlignment="1" applyProtection="1">
      <alignment horizontal="center" vertical="center"/>
      <protection hidden="1"/>
    </xf>
    <xf numFmtId="49" fontId="3" fillId="2" borderId="0" xfId="0" applyNumberFormat="1" applyFont="1" applyFill="1" applyProtection="1">
      <alignment vertical="center"/>
      <protection hidden="1"/>
    </xf>
    <xf numFmtId="49" fontId="27" fillId="2" borderId="0" xfId="0" applyNumberFormat="1" applyFont="1" applyFill="1" applyAlignment="1" applyProtection="1">
      <alignment vertical="center" wrapText="1"/>
      <protection hidden="1"/>
    </xf>
    <xf numFmtId="0" fontId="10" fillId="2" borderId="0" xfId="0" applyFont="1" applyFill="1" applyAlignment="1" applyProtection="1">
      <alignment vertical="top"/>
      <protection hidden="1"/>
    </xf>
    <xf numFmtId="49" fontId="30" fillId="2" borderId="0" xfId="0" applyNumberFormat="1" applyFont="1" applyFill="1" applyAlignment="1" applyProtection="1">
      <alignment horizontal="left" vertical="center" wrapText="1"/>
      <protection hidden="1"/>
    </xf>
    <xf numFmtId="0" fontId="59" fillId="10" borderId="23" xfId="0" applyFont="1" applyFill="1" applyBorder="1" applyAlignment="1" applyProtection="1">
      <alignment horizontal="center" vertical="center"/>
      <protection hidden="1"/>
    </xf>
    <xf numFmtId="0" fontId="0" fillId="0" borderId="0" xfId="0" applyProtection="1">
      <alignment vertical="center"/>
      <protection hidden="1"/>
    </xf>
    <xf numFmtId="49" fontId="8" fillId="2" borderId="0" xfId="0" applyNumberFormat="1" applyFont="1" applyFill="1" applyAlignment="1" applyProtection="1">
      <alignment vertical="center" wrapText="1"/>
      <protection hidden="1"/>
    </xf>
    <xf numFmtId="49" fontId="5" fillId="2" borderId="0" xfId="0" applyNumberFormat="1" applyFont="1" applyFill="1" applyProtection="1">
      <alignment vertical="center"/>
      <protection hidden="1"/>
    </xf>
    <xf numFmtId="49" fontId="8" fillId="2" borderId="0" xfId="0" applyNumberFormat="1" applyFont="1" applyFill="1" applyProtection="1">
      <alignment vertical="center"/>
      <protection hidden="1"/>
    </xf>
    <xf numFmtId="49" fontId="29" fillId="8" borderId="2" xfId="0" applyNumberFormat="1" applyFont="1" applyFill="1" applyBorder="1" applyAlignment="1" applyProtection="1">
      <alignment horizontal="center" vertical="center"/>
      <protection hidden="1"/>
    </xf>
    <xf numFmtId="49" fontId="29" fillId="8" borderId="3" xfId="0" applyNumberFormat="1" applyFont="1" applyFill="1" applyBorder="1" applyAlignment="1" applyProtection="1">
      <alignment horizontal="center" vertical="center" wrapText="1"/>
      <protection hidden="1"/>
    </xf>
    <xf numFmtId="49" fontId="22" fillId="8" borderId="2" xfId="0" applyNumberFormat="1" applyFont="1" applyFill="1" applyBorder="1" applyAlignment="1" applyProtection="1">
      <alignment horizontal="center" vertical="center" wrapText="1"/>
      <protection hidden="1"/>
    </xf>
    <xf numFmtId="49" fontId="29" fillId="8" borderId="2" xfId="0" applyNumberFormat="1" applyFont="1" applyFill="1" applyBorder="1" applyAlignment="1" applyProtection="1">
      <alignment horizontal="center" vertical="center" wrapText="1"/>
      <protection hidden="1"/>
    </xf>
    <xf numFmtId="49" fontId="29" fillId="8" borderId="0" xfId="0" applyNumberFormat="1" applyFont="1" applyFill="1" applyAlignment="1" applyProtection="1">
      <alignment horizontal="center" vertical="center" wrapText="1"/>
      <protection hidden="1"/>
    </xf>
    <xf numFmtId="0" fontId="85" fillId="2" borderId="0" xfId="0" applyFont="1" applyFill="1" applyAlignment="1" applyProtection="1">
      <alignment horizontal="center" vertical="center" wrapText="1"/>
      <protection hidden="1"/>
    </xf>
    <xf numFmtId="49" fontId="31" fillId="9" borderId="2" xfId="0" applyNumberFormat="1" applyFont="1" applyFill="1" applyBorder="1" applyAlignment="1" applyProtection="1">
      <alignment horizontal="center" vertical="center"/>
      <protection hidden="1"/>
    </xf>
    <xf numFmtId="49" fontId="19" fillId="0" borderId="3" xfId="0" applyNumberFormat="1" applyFont="1" applyBorder="1" applyAlignment="1" applyProtection="1">
      <alignment horizontal="center" vertical="center" wrapText="1"/>
      <protection hidden="1"/>
    </xf>
    <xf numFmtId="0" fontId="95" fillId="5" borderId="2" xfId="0" applyFont="1" applyFill="1" applyBorder="1" applyAlignment="1" applyProtection="1">
      <alignment horizontal="left" vertical="center" indent="1" shrinkToFit="1"/>
      <protection hidden="1"/>
    </xf>
    <xf numFmtId="49" fontId="29" fillId="5" borderId="0" xfId="0" applyNumberFormat="1" applyFont="1" applyFill="1" applyAlignment="1" applyProtection="1">
      <alignment horizontal="left" vertical="center" wrapText="1" shrinkToFit="1"/>
      <protection hidden="1"/>
    </xf>
    <xf numFmtId="0" fontId="85" fillId="2" borderId="0" xfId="0" applyFont="1" applyFill="1" applyProtection="1">
      <alignment vertical="center"/>
      <protection hidden="1"/>
    </xf>
    <xf numFmtId="49" fontId="55" fillId="10" borderId="2" xfId="0" applyNumberFormat="1" applyFont="1" applyFill="1" applyBorder="1" applyAlignment="1" applyProtection="1">
      <alignment horizontal="center" vertical="center"/>
      <protection hidden="1"/>
    </xf>
    <xf numFmtId="49" fontId="56" fillId="10" borderId="3" xfId="0" applyNumberFormat="1" applyFont="1" applyFill="1" applyBorder="1" applyAlignment="1" applyProtection="1">
      <alignment horizontal="center" vertical="center"/>
      <protection hidden="1"/>
    </xf>
    <xf numFmtId="49" fontId="63" fillId="10" borderId="3" xfId="0" applyNumberFormat="1" applyFont="1" applyFill="1" applyBorder="1" applyAlignment="1" applyProtection="1">
      <alignment horizontal="center" vertical="center" wrapText="1"/>
      <protection hidden="1"/>
    </xf>
    <xf numFmtId="49" fontId="55" fillId="10" borderId="2" xfId="0" applyNumberFormat="1" applyFont="1" applyFill="1" applyBorder="1" applyProtection="1">
      <alignment vertical="center"/>
      <protection hidden="1"/>
    </xf>
    <xf numFmtId="0" fontId="39" fillId="9" borderId="5" xfId="0" applyFont="1" applyFill="1" applyBorder="1" applyAlignment="1" applyProtection="1">
      <alignment horizontal="center" wrapText="1"/>
      <protection hidden="1"/>
    </xf>
    <xf numFmtId="49" fontId="19" fillId="9" borderId="2" xfId="0" applyNumberFormat="1" applyFont="1" applyFill="1" applyBorder="1" applyAlignment="1" applyProtection="1">
      <alignment horizontal="left" vertical="center" wrapText="1" indent="1"/>
      <protection hidden="1"/>
    </xf>
    <xf numFmtId="177" fontId="29" fillId="5" borderId="0" xfId="0" applyNumberFormat="1" applyFont="1" applyFill="1" applyAlignment="1" applyProtection="1">
      <alignment horizontal="left" vertical="center" wrapText="1" shrinkToFit="1"/>
      <protection hidden="1"/>
    </xf>
    <xf numFmtId="0" fontId="41" fillId="9" borderId="6" xfId="0" applyFont="1" applyFill="1" applyBorder="1" applyAlignment="1" applyProtection="1">
      <alignment horizontal="center" vertical="top" wrapText="1"/>
      <protection hidden="1"/>
    </xf>
    <xf numFmtId="49" fontId="38" fillId="9" borderId="7" xfId="0" applyNumberFormat="1" applyFont="1" applyFill="1" applyBorder="1" applyAlignment="1" applyProtection="1">
      <alignment vertical="center" wrapText="1"/>
      <protection hidden="1"/>
    </xf>
    <xf numFmtId="49" fontId="64" fillId="10" borderId="2" xfId="0" applyNumberFormat="1" applyFont="1" applyFill="1" applyBorder="1" applyAlignment="1" applyProtection="1">
      <alignment horizontal="center" vertical="center"/>
      <protection hidden="1"/>
    </xf>
    <xf numFmtId="49" fontId="71" fillId="0" borderId="3" xfId="0" applyNumberFormat="1" applyFont="1" applyBorder="1" applyAlignment="1" applyProtection="1">
      <alignment horizontal="center" vertical="center" wrapText="1"/>
      <protection hidden="1"/>
    </xf>
    <xf numFmtId="49" fontId="63" fillId="10" borderId="3" xfId="0" applyNumberFormat="1" applyFont="1" applyFill="1" applyBorder="1" applyAlignment="1" applyProtection="1">
      <alignment horizontal="center" vertical="center"/>
      <protection hidden="1"/>
    </xf>
    <xf numFmtId="49" fontId="63" fillId="10" borderId="2" xfId="0" applyNumberFormat="1" applyFont="1" applyFill="1" applyBorder="1" applyProtection="1">
      <alignment vertical="center"/>
      <protection hidden="1"/>
    </xf>
    <xf numFmtId="49" fontId="63" fillId="10" borderId="2" xfId="0" applyNumberFormat="1" applyFont="1" applyFill="1" applyBorder="1" applyAlignment="1" applyProtection="1">
      <alignment horizontal="center" vertical="center"/>
      <protection hidden="1"/>
    </xf>
    <xf numFmtId="49" fontId="73" fillId="10" borderId="2" xfId="0" applyNumberFormat="1" applyFont="1" applyFill="1" applyBorder="1" applyAlignment="1" applyProtection="1">
      <alignment vertical="center" wrapText="1"/>
      <protection hidden="1"/>
    </xf>
    <xf numFmtId="49" fontId="56" fillId="10" borderId="3" xfId="0" applyNumberFormat="1" applyFont="1" applyFill="1" applyBorder="1" applyAlignment="1" applyProtection="1">
      <alignment horizontal="left" vertical="center" indent="1" shrinkToFit="1"/>
      <protection hidden="1"/>
    </xf>
    <xf numFmtId="49" fontId="56" fillId="10" borderId="0" xfId="0" applyNumberFormat="1" applyFont="1" applyFill="1" applyAlignment="1" applyProtection="1">
      <alignment horizontal="left" vertical="center" wrapText="1" shrinkToFit="1"/>
      <protection hidden="1"/>
    </xf>
    <xf numFmtId="49" fontId="29" fillId="2" borderId="0" xfId="0" applyNumberFormat="1" applyFont="1" applyFill="1" applyProtection="1">
      <alignment vertical="center"/>
      <protection hidden="1"/>
    </xf>
    <xf numFmtId="49" fontId="33" fillId="2" borderId="0" xfId="0" applyNumberFormat="1" applyFont="1" applyFill="1" applyAlignment="1" applyProtection="1">
      <alignment vertical="center" wrapText="1"/>
      <protection hidden="1"/>
    </xf>
    <xf numFmtId="49" fontId="29" fillId="2" borderId="22" xfId="0" applyNumberFormat="1" applyFont="1" applyFill="1" applyBorder="1" applyAlignment="1" applyProtection="1">
      <alignment horizontal="left" vertical="center" indent="1" shrinkToFit="1"/>
      <protection hidden="1"/>
    </xf>
    <xf numFmtId="49" fontId="29" fillId="2" borderId="0" xfId="0" applyNumberFormat="1" applyFont="1" applyFill="1" applyAlignment="1" applyProtection="1">
      <alignment horizontal="left" vertical="center" wrapText="1" shrinkToFit="1"/>
      <protection hidden="1"/>
    </xf>
    <xf numFmtId="49" fontId="29" fillId="2" borderId="1" xfId="0" applyNumberFormat="1" applyFont="1" applyFill="1" applyBorder="1" applyAlignment="1" applyProtection="1">
      <alignment horizontal="left" vertical="center" indent="1" shrinkToFit="1"/>
      <protection hidden="1"/>
    </xf>
    <xf numFmtId="49" fontId="72" fillId="10" borderId="2" xfId="0" applyNumberFormat="1" applyFont="1" applyFill="1" applyBorder="1" applyAlignment="1" applyProtection="1">
      <alignment vertical="center" wrapText="1"/>
      <protection hidden="1"/>
    </xf>
    <xf numFmtId="49" fontId="63" fillId="10" borderId="2" xfId="0" applyNumberFormat="1" applyFont="1" applyFill="1" applyBorder="1" applyAlignment="1" applyProtection="1">
      <alignment horizontal="center" vertical="center" wrapText="1"/>
      <protection hidden="1"/>
    </xf>
    <xf numFmtId="0" fontId="95" fillId="0" borderId="2" xfId="0" applyFont="1" applyBorder="1" applyAlignment="1" applyProtection="1">
      <alignment horizontal="left" vertical="center" indent="1" shrinkToFit="1"/>
      <protection hidden="1"/>
    </xf>
    <xf numFmtId="49" fontId="29" fillId="15" borderId="0" xfId="0" applyNumberFormat="1" applyFont="1" applyFill="1" applyAlignment="1" applyProtection="1">
      <alignment horizontal="left" vertical="center" wrapText="1" shrinkToFit="1"/>
      <protection hidden="1"/>
    </xf>
    <xf numFmtId="0" fontId="29" fillId="15" borderId="0" xfId="0" applyFont="1" applyFill="1" applyAlignment="1" applyProtection="1">
      <alignment horizontal="left" vertical="center" wrapText="1" shrinkToFit="1"/>
      <protection hidden="1"/>
    </xf>
    <xf numFmtId="49" fontId="31" fillId="15" borderId="2" xfId="0" applyNumberFormat="1" applyFont="1" applyFill="1" applyBorder="1" applyAlignment="1" applyProtection="1">
      <alignment horizontal="center" vertical="center"/>
      <protection hidden="1"/>
    </xf>
    <xf numFmtId="49" fontId="63" fillId="10" borderId="2" xfId="0" applyNumberFormat="1" applyFont="1" applyFill="1" applyBorder="1" applyAlignment="1" applyProtection="1">
      <alignment vertical="center" wrapText="1"/>
      <protection hidden="1"/>
    </xf>
    <xf numFmtId="49" fontId="63" fillId="10" borderId="3" xfId="0" applyNumberFormat="1" applyFont="1" applyFill="1" applyBorder="1" applyAlignment="1" applyProtection="1">
      <alignment horizontal="left" vertical="center"/>
      <protection hidden="1"/>
    </xf>
    <xf numFmtId="49" fontId="63" fillId="10" borderId="0" xfId="0" applyNumberFormat="1" applyFont="1" applyFill="1" applyAlignment="1" applyProtection="1">
      <alignment horizontal="left" vertical="center" wrapText="1"/>
      <protection hidden="1"/>
    </xf>
    <xf numFmtId="49" fontId="29" fillId="2" borderId="0" xfId="0" applyNumberFormat="1" applyFont="1" applyFill="1" applyAlignment="1" applyProtection="1">
      <alignment vertical="center" wrapText="1"/>
      <protection hidden="1"/>
    </xf>
    <xf numFmtId="49" fontId="77" fillId="2" borderId="0" xfId="0" applyNumberFormat="1" applyFont="1" applyFill="1" applyAlignment="1" applyProtection="1">
      <alignment horizontal="center" vertical="center"/>
      <protection hidden="1"/>
    </xf>
    <xf numFmtId="49" fontId="77" fillId="2" borderId="0" xfId="0" applyNumberFormat="1" applyFont="1" applyFill="1" applyAlignment="1" applyProtection="1">
      <alignment horizontal="center" vertical="center" wrapText="1"/>
      <protection hidden="1"/>
    </xf>
    <xf numFmtId="49" fontId="23" fillId="2" borderId="0" xfId="0" applyNumberFormat="1" applyFont="1" applyFill="1" applyAlignment="1" applyProtection="1">
      <alignment horizontal="center" wrapText="1"/>
      <protection hidden="1"/>
    </xf>
    <xf numFmtId="49" fontId="71" fillId="0" borderId="3" xfId="0" applyNumberFormat="1" applyFont="1" applyBorder="1" applyAlignment="1" applyProtection="1">
      <alignment horizontal="center" vertical="center"/>
      <protection hidden="1"/>
    </xf>
    <xf numFmtId="49" fontId="29" fillId="9" borderId="0" xfId="0" applyNumberFormat="1" applyFont="1" applyFill="1" applyAlignment="1" applyProtection="1">
      <alignment horizontal="left" vertical="center" wrapText="1" shrinkToFit="1"/>
      <protection hidden="1"/>
    </xf>
    <xf numFmtId="49" fontId="31" fillId="12" borderId="2" xfId="0" applyNumberFormat="1" applyFont="1" applyFill="1" applyBorder="1" applyAlignment="1" applyProtection="1">
      <alignment horizontal="center" vertical="center"/>
      <protection hidden="1"/>
    </xf>
    <xf numFmtId="49" fontId="29" fillId="7" borderId="0" xfId="0" applyNumberFormat="1" applyFont="1" applyFill="1" applyAlignment="1" applyProtection="1">
      <alignment horizontal="left" vertical="center" wrapText="1" shrinkToFit="1"/>
      <protection hidden="1"/>
    </xf>
    <xf numFmtId="49" fontId="29" fillId="0" borderId="0" xfId="0" applyNumberFormat="1" applyFont="1" applyAlignment="1" applyProtection="1">
      <alignment horizontal="left" vertical="center" wrapText="1" shrinkToFit="1"/>
      <protection hidden="1"/>
    </xf>
    <xf numFmtId="49" fontId="29" fillId="7" borderId="13" xfId="0" applyNumberFormat="1" applyFont="1" applyFill="1" applyBorder="1" applyAlignment="1" applyProtection="1">
      <alignment horizontal="left" vertical="center" wrapText="1" shrinkToFit="1"/>
      <protection hidden="1"/>
    </xf>
    <xf numFmtId="0" fontId="0" fillId="2" borderId="0" xfId="0" applyFill="1" applyAlignment="1" applyProtection="1">
      <alignment vertical="center" wrapText="1"/>
      <protection hidden="1"/>
    </xf>
    <xf numFmtId="0" fontId="38" fillId="21" borderId="2" xfId="0" applyFont="1" applyFill="1" applyBorder="1" applyAlignment="1" applyProtection="1">
      <alignment horizontal="center" vertical="center" shrinkToFit="1"/>
      <protection locked="0" hidden="1"/>
    </xf>
    <xf numFmtId="49" fontId="101" fillId="5" borderId="2" xfId="0" applyNumberFormat="1" applyFont="1" applyFill="1" applyBorder="1" applyAlignment="1" applyProtection="1">
      <alignment horizontal="left" vertical="center" indent="1" shrinkToFit="1"/>
      <protection locked="0"/>
    </xf>
    <xf numFmtId="0" fontId="101" fillId="5" borderId="2" xfId="0" applyFont="1" applyFill="1" applyBorder="1" applyAlignment="1" applyProtection="1">
      <alignment horizontal="left" vertical="center" indent="1" shrinkToFit="1"/>
      <protection hidden="1"/>
    </xf>
    <xf numFmtId="0" fontId="22" fillId="0" borderId="5" xfId="0" applyFont="1" applyBorder="1" applyAlignment="1" applyProtection="1">
      <alignment horizontal="center" vertical="center" wrapText="1"/>
      <protection hidden="1"/>
    </xf>
    <xf numFmtId="49" fontId="29" fillId="2" borderId="13" xfId="0" applyNumberFormat="1" applyFont="1" applyFill="1" applyBorder="1" applyAlignment="1" applyProtection="1">
      <alignment horizontal="left" vertical="center" wrapText="1" shrinkToFit="1"/>
      <protection locked="0"/>
    </xf>
    <xf numFmtId="0" fontId="103" fillId="18" borderId="0" xfId="0" applyFont="1" applyFill="1" applyAlignment="1">
      <alignment horizontal="center" vertical="center"/>
    </xf>
    <xf numFmtId="49" fontId="5" fillId="10" borderId="17" xfId="0" applyNumberFormat="1" applyFont="1" applyFill="1" applyBorder="1">
      <alignment vertical="center"/>
    </xf>
    <xf numFmtId="49" fontId="29" fillId="2" borderId="3" xfId="2" applyNumberFormat="1" applyFont="1" applyFill="1" applyBorder="1" applyAlignment="1">
      <alignment vertical="center" wrapText="1"/>
    </xf>
    <xf numFmtId="49" fontId="29" fillId="2" borderId="4" xfId="2" applyNumberFormat="1" applyFont="1" applyFill="1" applyBorder="1" applyAlignment="1">
      <alignment vertical="center" wrapText="1"/>
    </xf>
    <xf numFmtId="0" fontId="104" fillId="0" borderId="0" xfId="1" applyFont="1" applyAlignment="1">
      <alignment horizontal="left" vertical="center"/>
    </xf>
    <xf numFmtId="0" fontId="17" fillId="8" borderId="3" xfId="1" applyFont="1" applyFill="1" applyBorder="1" applyAlignment="1">
      <alignment vertical="center"/>
    </xf>
    <xf numFmtId="0" fontId="17" fillId="6" borderId="2" xfId="1" applyFont="1" applyFill="1" applyBorder="1" applyAlignment="1">
      <alignment vertical="center"/>
    </xf>
    <xf numFmtId="0" fontId="17" fillId="6" borderId="2" xfId="1" applyFont="1" applyFill="1" applyBorder="1" applyAlignment="1">
      <alignment horizontal="left" vertical="center"/>
    </xf>
    <xf numFmtId="0" fontId="42" fillId="0" borderId="0" xfId="1" applyFont="1" applyAlignment="1">
      <alignment horizontal="left" vertical="center"/>
    </xf>
    <xf numFmtId="0" fontId="42" fillId="0" borderId="0" xfId="1" applyFont="1" applyAlignment="1">
      <alignment horizontal="center" vertical="center"/>
    </xf>
    <xf numFmtId="0" fontId="29" fillId="7" borderId="0" xfId="0" applyFont="1" applyFill="1" applyAlignment="1" applyProtection="1">
      <alignment horizontal="left" vertical="center" wrapText="1" shrinkToFit="1"/>
      <protection locked="0"/>
    </xf>
    <xf numFmtId="0" fontId="64" fillId="23" borderId="0" xfId="0" applyFont="1" applyFill="1" applyAlignment="1">
      <alignment vertical="center" wrapText="1"/>
    </xf>
    <xf numFmtId="0" fontId="91" fillId="23" borderId="0" xfId="0" applyFont="1" applyFill="1" applyAlignment="1">
      <alignment horizontal="right" vertical="center"/>
    </xf>
    <xf numFmtId="0" fontId="64" fillId="23" borderId="0" xfId="0" applyFont="1" applyFill="1" applyAlignment="1">
      <alignment horizontal="center" vertical="center"/>
    </xf>
    <xf numFmtId="0" fontId="17" fillId="8" borderId="5" xfId="1" applyFont="1" applyFill="1" applyBorder="1" applyAlignment="1">
      <alignment horizontal="left" vertical="center"/>
    </xf>
    <xf numFmtId="0" fontId="17" fillId="8" borderId="6" xfId="1" applyFont="1" applyFill="1" applyBorder="1" applyAlignment="1">
      <alignment horizontal="left" vertical="center"/>
    </xf>
    <xf numFmtId="0" fontId="17" fillId="8" borderId="2" xfId="1" applyFont="1" applyFill="1" applyBorder="1" applyAlignment="1">
      <alignment horizontal="left" vertical="center"/>
    </xf>
    <xf numFmtId="0" fontId="29" fillId="5" borderId="0" xfId="0" applyFont="1" applyFill="1" applyAlignment="1" applyProtection="1">
      <alignment horizontal="left" vertical="center" wrapText="1" shrinkToFit="1"/>
      <protection locked="0"/>
    </xf>
    <xf numFmtId="0" fontId="29" fillId="2" borderId="0" xfId="0" applyFont="1" applyFill="1" applyAlignment="1" applyProtection="1">
      <alignment horizontal="left" vertical="center" wrapText="1" shrinkToFit="1"/>
      <protection locked="0"/>
    </xf>
    <xf numFmtId="0" fontId="29" fillId="2" borderId="0" xfId="0" applyFont="1" applyFill="1" applyAlignment="1">
      <alignment horizontal="left" vertical="center" wrapText="1" shrinkToFit="1"/>
    </xf>
    <xf numFmtId="0" fontId="29" fillId="9" borderId="4" xfId="0" applyFont="1" applyFill="1" applyBorder="1" applyAlignment="1">
      <alignment horizontal="center" vertical="center" wrapText="1"/>
    </xf>
    <xf numFmtId="0" fontId="29" fillId="15" borderId="2" xfId="0" applyFont="1" applyFill="1" applyBorder="1" applyAlignment="1">
      <alignment horizontal="center" vertical="center" wrapText="1"/>
    </xf>
    <xf numFmtId="0" fontId="17" fillId="9" borderId="3" xfId="1" applyFont="1" applyFill="1" applyBorder="1" applyAlignment="1">
      <alignment vertical="center"/>
    </xf>
    <xf numFmtId="0" fontId="29" fillId="0" borderId="0" xfId="0" applyFont="1">
      <alignment vertical="center"/>
    </xf>
    <xf numFmtId="0" fontId="29" fillId="0" borderId="0" xfId="0" applyFont="1" applyAlignment="1">
      <alignment horizontal="center" vertical="center" wrapText="1"/>
    </xf>
    <xf numFmtId="0" fontId="29" fillId="18" borderId="2" xfId="0" applyFont="1" applyFill="1" applyBorder="1" applyAlignment="1">
      <alignment horizontal="center" vertical="center" wrapText="1"/>
    </xf>
    <xf numFmtId="0" fontId="29" fillId="0" borderId="2" xfId="0" applyFont="1" applyBorder="1">
      <alignment vertical="center"/>
    </xf>
    <xf numFmtId="0" fontId="29" fillId="0" borderId="2" xfId="0" applyFont="1" applyBorder="1" applyAlignment="1">
      <alignment horizontal="center" vertical="center"/>
    </xf>
    <xf numFmtId="0" fontId="29" fillId="9" borderId="3" xfId="0" applyFont="1" applyFill="1" applyBorder="1" applyAlignment="1">
      <alignment horizontal="center" vertical="center" wrapText="1"/>
    </xf>
    <xf numFmtId="0" fontId="29" fillId="0" borderId="3" xfId="0" applyFont="1" applyBorder="1" applyAlignment="1">
      <alignment horizontal="center" vertical="center"/>
    </xf>
    <xf numFmtId="0" fontId="29" fillId="0" borderId="4" xfId="0" applyFont="1" applyBorder="1" applyAlignment="1">
      <alignment horizontal="center" vertical="center"/>
    </xf>
    <xf numFmtId="0" fontId="29" fillId="15" borderId="39" xfId="0" applyFont="1" applyFill="1" applyBorder="1" applyAlignment="1">
      <alignment horizontal="center" vertical="center" wrapText="1"/>
    </xf>
    <xf numFmtId="0" fontId="29" fillId="15" borderId="40" xfId="0" applyFont="1" applyFill="1" applyBorder="1" applyAlignment="1">
      <alignment horizontal="center" vertical="center" wrapText="1"/>
    </xf>
    <xf numFmtId="0" fontId="29" fillId="0" borderId="39" xfId="0" applyFont="1" applyBorder="1" applyAlignment="1">
      <alignment horizontal="center" vertical="center"/>
    </xf>
    <xf numFmtId="0" fontId="29" fillId="0" borderId="40" xfId="0" applyFont="1" applyBorder="1" applyAlignment="1">
      <alignment horizontal="center" vertical="center"/>
    </xf>
    <xf numFmtId="0" fontId="29" fillId="0" borderId="5" xfId="0" applyFont="1" applyBorder="1">
      <alignment vertical="center"/>
    </xf>
    <xf numFmtId="0" fontId="29" fillId="23" borderId="5" xfId="0" applyFont="1" applyFill="1" applyBorder="1" applyAlignment="1">
      <alignment horizontal="center" vertical="center"/>
    </xf>
    <xf numFmtId="0" fontId="29" fillId="23" borderId="27" xfId="0" applyFont="1" applyFill="1" applyBorder="1" applyAlignment="1">
      <alignment horizontal="center" vertical="center"/>
    </xf>
    <xf numFmtId="0" fontId="29" fillId="23" borderId="41" xfId="0" applyFont="1" applyFill="1" applyBorder="1" applyAlignment="1">
      <alignment horizontal="center" vertical="center"/>
    </xf>
    <xf numFmtId="0" fontId="29" fillId="23" borderId="42" xfId="0" applyFont="1" applyFill="1" applyBorder="1" applyAlignment="1">
      <alignment horizontal="center" vertical="center"/>
    </xf>
    <xf numFmtId="0" fontId="29" fillId="23" borderId="29" xfId="0" applyFont="1" applyFill="1" applyBorder="1" applyAlignment="1">
      <alignment horizontal="center" vertical="center"/>
    </xf>
    <xf numFmtId="0" fontId="29" fillId="0" borderId="7" xfId="0" applyFont="1" applyBorder="1" applyAlignment="1">
      <alignment horizontal="center" vertical="center"/>
    </xf>
    <xf numFmtId="0" fontId="29" fillId="0" borderId="28" xfId="0" applyFont="1" applyBorder="1" applyAlignment="1">
      <alignment horizontal="center" vertical="center"/>
    </xf>
    <xf numFmtId="0" fontId="29" fillId="0" borderId="43" xfId="0" applyFont="1" applyBorder="1" applyAlignment="1">
      <alignment horizontal="center" vertical="center"/>
    </xf>
    <xf numFmtId="0" fontId="29" fillId="0" borderId="44" xfId="0" applyFont="1" applyBorder="1" applyAlignment="1">
      <alignment horizontal="center" vertical="center"/>
    </xf>
    <xf numFmtId="0" fontId="29" fillId="0" borderId="30" xfId="0" applyFont="1" applyBorder="1" applyAlignment="1">
      <alignment horizontal="center" vertical="center"/>
    </xf>
    <xf numFmtId="0" fontId="29" fillId="0" borderId="50" xfId="0" applyFont="1" applyBorder="1">
      <alignment vertical="center"/>
    </xf>
    <xf numFmtId="0" fontId="29" fillId="0" borderId="50" xfId="0" applyFont="1" applyBorder="1" applyAlignment="1">
      <alignment horizontal="center" vertical="center"/>
    </xf>
    <xf numFmtId="0" fontId="29" fillId="0" borderId="51" xfId="0" applyFont="1" applyBorder="1" applyAlignment="1">
      <alignment horizontal="center" vertical="center"/>
    </xf>
    <xf numFmtId="0" fontId="29" fillId="0" borderId="52" xfId="0" applyFont="1" applyBorder="1" applyAlignment="1">
      <alignment horizontal="center" vertical="center"/>
    </xf>
    <xf numFmtId="0" fontId="29" fillId="0" borderId="53" xfId="0" applyFont="1" applyBorder="1" applyAlignment="1">
      <alignment horizontal="center" vertical="center"/>
    </xf>
    <xf numFmtId="0" fontId="29" fillId="0" borderId="54" xfId="0" applyFont="1" applyBorder="1" applyAlignment="1">
      <alignment horizontal="center" vertical="center"/>
    </xf>
    <xf numFmtId="0" fontId="29" fillId="0" borderId="7" xfId="0" applyFont="1" applyBorder="1">
      <alignment vertical="center"/>
    </xf>
    <xf numFmtId="0" fontId="102" fillId="0" borderId="0" xfId="0" applyFont="1">
      <alignment vertical="center"/>
    </xf>
    <xf numFmtId="0" fontId="43" fillId="0" borderId="0" xfId="0" applyFont="1" applyAlignment="1">
      <alignment horizontal="center" vertical="center"/>
    </xf>
    <xf numFmtId="0" fontId="43" fillId="8" borderId="2" xfId="0" applyFont="1" applyFill="1" applyBorder="1" applyAlignment="1">
      <alignment horizontal="center" vertical="center"/>
    </xf>
    <xf numFmtId="0" fontId="43" fillId="8" borderId="2" xfId="0" quotePrefix="1" applyFont="1" applyFill="1" applyBorder="1" applyAlignment="1">
      <alignment horizontal="center" vertical="center"/>
    </xf>
    <xf numFmtId="0" fontId="43" fillId="8" borderId="3" xfId="0" applyFont="1" applyFill="1" applyBorder="1" applyAlignment="1">
      <alignment horizontal="center" vertical="center"/>
    </xf>
    <xf numFmtId="0" fontId="43" fillId="17" borderId="39" xfId="0" quotePrefix="1" applyFont="1" applyFill="1" applyBorder="1" applyAlignment="1">
      <alignment horizontal="center" vertical="center"/>
    </xf>
    <xf numFmtId="0" fontId="43" fillId="17" borderId="2" xfId="0" quotePrefix="1" applyFont="1" applyFill="1" applyBorder="1" applyAlignment="1">
      <alignment horizontal="center" vertical="center"/>
    </xf>
    <xf numFmtId="0" fontId="43" fillId="17" borderId="2" xfId="0" applyFont="1" applyFill="1" applyBorder="1" applyAlignment="1">
      <alignment horizontal="center" vertical="center"/>
    </xf>
    <xf numFmtId="0" fontId="43" fillId="17" borderId="40" xfId="0" applyFont="1" applyFill="1" applyBorder="1" applyAlignment="1">
      <alignment horizontal="center" vertical="center"/>
    </xf>
    <xf numFmtId="0" fontId="43" fillId="8" borderId="4" xfId="0" applyFont="1" applyFill="1" applyBorder="1" applyAlignment="1">
      <alignment horizontal="center" vertical="center"/>
    </xf>
    <xf numFmtId="0" fontId="43" fillId="12" borderId="2" xfId="0" applyFont="1" applyFill="1" applyBorder="1" applyAlignment="1">
      <alignment horizontal="center" vertical="center"/>
    </xf>
    <xf numFmtId="0" fontId="43" fillId="12" borderId="2" xfId="0" quotePrefix="1" applyFont="1" applyFill="1" applyBorder="1" applyAlignment="1">
      <alignment horizontal="center" vertical="center"/>
    </xf>
    <xf numFmtId="0" fontId="108" fillId="0" borderId="0" xfId="0" applyFont="1">
      <alignment vertical="center"/>
    </xf>
    <xf numFmtId="0" fontId="109" fillId="0" borderId="0" xfId="0" applyFont="1">
      <alignment vertical="center"/>
    </xf>
    <xf numFmtId="0" fontId="33" fillId="0" borderId="0" xfId="0" applyFont="1" applyAlignment="1">
      <alignment horizontal="center" wrapText="1"/>
    </xf>
    <xf numFmtId="0" fontId="110" fillId="0" borderId="0" xfId="0" applyFont="1">
      <alignment vertical="center"/>
    </xf>
    <xf numFmtId="0" fontId="112" fillId="0" borderId="0" xfId="0" applyFont="1">
      <alignment vertical="center"/>
    </xf>
    <xf numFmtId="0" fontId="29" fillId="23" borderId="2" xfId="0" applyFont="1" applyFill="1" applyBorder="1" applyAlignment="1">
      <alignment horizontal="center" vertical="center"/>
    </xf>
    <xf numFmtId="0" fontId="17" fillId="8" borderId="2" xfId="1" applyFont="1" applyFill="1" applyBorder="1" applyAlignment="1">
      <alignment horizontal="center" vertical="center"/>
    </xf>
    <xf numFmtId="0" fontId="29" fillId="12" borderId="2" xfId="0" applyFont="1" applyFill="1" applyBorder="1" applyAlignment="1">
      <alignment horizontal="center" vertical="center" wrapText="1"/>
    </xf>
    <xf numFmtId="0" fontId="17" fillId="8" borderId="2" xfId="1" applyFont="1" applyFill="1" applyBorder="1" applyAlignment="1">
      <alignment horizontal="center" vertical="center" wrapText="1"/>
    </xf>
    <xf numFmtId="0" fontId="17" fillId="9" borderId="5" xfId="1" applyFont="1" applyFill="1" applyBorder="1" applyAlignment="1">
      <alignment horizontal="left" vertical="center" wrapText="1"/>
    </xf>
    <xf numFmtId="0" fontId="17" fillId="9" borderId="6" xfId="1" applyFont="1" applyFill="1" applyBorder="1" applyAlignment="1">
      <alignment horizontal="left" vertical="center" wrapText="1"/>
    </xf>
    <xf numFmtId="0" fontId="17" fillId="9" borderId="6" xfId="1" applyFont="1" applyFill="1" applyBorder="1" applyAlignment="1">
      <alignment horizontal="left" vertical="center"/>
    </xf>
    <xf numFmtId="0" fontId="17" fillId="9" borderId="7" xfId="1" applyFont="1" applyFill="1" applyBorder="1" applyAlignment="1">
      <alignment horizontal="left" vertical="center"/>
    </xf>
    <xf numFmtId="0" fontId="19" fillId="9" borderId="6" xfId="1" applyFont="1" applyFill="1" applyBorder="1" applyAlignment="1">
      <alignment horizontal="left" vertical="center"/>
    </xf>
    <xf numFmtId="0" fontId="19" fillId="9" borderId="7" xfId="1" applyFont="1" applyFill="1" applyBorder="1" applyAlignment="1">
      <alignment horizontal="left" vertical="center"/>
    </xf>
    <xf numFmtId="0" fontId="17" fillId="9" borderId="5" xfId="1" applyFont="1" applyFill="1" applyBorder="1" applyAlignment="1">
      <alignment horizontal="left" vertical="center"/>
    </xf>
    <xf numFmtId="0" fontId="17" fillId="9" borderId="27" xfId="1" applyFont="1" applyFill="1" applyBorder="1" applyAlignment="1">
      <alignment horizontal="left" vertical="center"/>
    </xf>
    <xf numFmtId="0" fontId="17" fillId="9" borderId="29" xfId="1" applyFont="1" applyFill="1" applyBorder="1" applyAlignment="1">
      <alignment horizontal="left" vertical="center"/>
    </xf>
    <xf numFmtId="0" fontId="17" fillId="9" borderId="0" xfId="1" applyFont="1" applyFill="1" applyAlignment="1" applyProtection="1">
      <alignment horizontal="left" vertical="center"/>
      <protection locked="0"/>
    </xf>
    <xf numFmtId="0" fontId="17" fillId="9" borderId="14" xfId="1" applyFont="1" applyFill="1" applyBorder="1" applyAlignment="1">
      <alignment horizontal="left" vertical="center"/>
    </xf>
    <xf numFmtId="0" fontId="17" fillId="9" borderId="30" xfId="1" applyFont="1" applyFill="1" applyBorder="1" applyAlignment="1">
      <alignment horizontal="left" vertical="center"/>
    </xf>
    <xf numFmtId="0" fontId="19" fillId="9" borderId="27" xfId="1" applyFont="1" applyFill="1" applyBorder="1" applyAlignment="1">
      <alignment horizontal="left" vertical="center"/>
    </xf>
    <xf numFmtId="0" fontId="20" fillId="9" borderId="28" xfId="1" applyFont="1" applyFill="1" applyBorder="1" applyAlignment="1">
      <alignment horizontal="left" vertical="center"/>
    </xf>
    <xf numFmtId="0" fontId="17" fillId="13" borderId="2" xfId="1" applyFont="1" applyFill="1" applyBorder="1" applyAlignment="1">
      <alignment horizontal="center" vertical="center"/>
    </xf>
    <xf numFmtId="0" fontId="17" fillId="14" borderId="5" xfId="1" applyFont="1" applyFill="1" applyBorder="1" applyAlignment="1">
      <alignment horizontal="left" vertical="center"/>
    </xf>
    <xf numFmtId="0" fontId="17" fillId="14" borderId="6" xfId="1" applyFont="1" applyFill="1" applyBorder="1" applyAlignment="1">
      <alignment horizontal="left" vertical="center"/>
    </xf>
    <xf numFmtId="0" fontId="17" fillId="14" borderId="7" xfId="1" applyFont="1" applyFill="1" applyBorder="1" applyAlignment="1">
      <alignment horizontal="left" vertical="center"/>
    </xf>
    <xf numFmtId="0" fontId="17" fillId="13" borderId="3" xfId="1" applyFont="1" applyFill="1" applyBorder="1" applyAlignment="1">
      <alignment horizontal="center" vertical="center"/>
    </xf>
    <xf numFmtId="0" fontId="17" fillId="14" borderId="27" xfId="1" applyFont="1" applyFill="1" applyBorder="1" applyAlignment="1">
      <alignment horizontal="center" vertical="center"/>
    </xf>
    <xf numFmtId="0" fontId="17" fillId="14" borderId="13" xfId="1" applyFont="1" applyFill="1" applyBorder="1" applyAlignment="1">
      <alignment horizontal="center" vertical="center"/>
    </xf>
    <xf numFmtId="0" fontId="17" fillId="14" borderId="28" xfId="1" applyFont="1" applyFill="1" applyBorder="1" applyAlignment="1">
      <alignment horizontal="center" vertical="center"/>
    </xf>
    <xf numFmtId="0" fontId="17" fillId="9" borderId="2" xfId="1" applyFont="1" applyFill="1" applyBorder="1" applyAlignment="1">
      <alignment vertical="center"/>
    </xf>
    <xf numFmtId="0" fontId="17" fillId="17" borderId="2" xfId="1" applyFont="1" applyFill="1" applyBorder="1" applyAlignment="1">
      <alignment horizontal="center" vertical="center" wrapText="1"/>
    </xf>
    <xf numFmtId="0" fontId="17" fillId="15" borderId="5" xfId="1" applyFont="1" applyFill="1" applyBorder="1" applyAlignment="1">
      <alignment vertical="center"/>
    </xf>
    <xf numFmtId="20" fontId="17" fillId="15" borderId="6" xfId="1" applyNumberFormat="1" applyFont="1" applyFill="1" applyBorder="1" applyAlignment="1">
      <alignment vertical="center"/>
    </xf>
    <xf numFmtId="20" fontId="17" fillId="15" borderId="7" xfId="1" applyNumberFormat="1" applyFont="1" applyFill="1" applyBorder="1" applyAlignment="1">
      <alignment vertical="center"/>
    </xf>
    <xf numFmtId="0" fontId="17" fillId="6" borderId="2" xfId="1" applyFont="1" applyFill="1" applyBorder="1" applyAlignment="1">
      <alignment horizontal="center" vertical="center" wrapText="1"/>
    </xf>
    <xf numFmtId="0" fontId="17" fillId="7" borderId="5" xfId="1" applyFont="1" applyFill="1" applyBorder="1" applyAlignment="1">
      <alignment horizontal="left" vertical="center"/>
    </xf>
    <xf numFmtId="0" fontId="17" fillId="7" borderId="6" xfId="1" applyFont="1" applyFill="1" applyBorder="1" applyAlignment="1">
      <alignment horizontal="left" vertical="center"/>
    </xf>
    <xf numFmtId="0" fontId="17" fillId="7" borderId="7" xfId="1" applyFont="1" applyFill="1" applyBorder="1" applyAlignment="1">
      <alignment horizontal="left" vertical="center"/>
    </xf>
    <xf numFmtId="0" fontId="17" fillId="9" borderId="27" xfId="1" applyFont="1" applyFill="1" applyBorder="1" applyAlignment="1">
      <alignment vertical="center"/>
    </xf>
    <xf numFmtId="0" fontId="17" fillId="9" borderId="13" xfId="1" applyFont="1" applyFill="1" applyBorder="1" applyAlignment="1">
      <alignment vertical="center"/>
    </xf>
    <xf numFmtId="0" fontId="17" fillId="9" borderId="28" xfId="1" applyFont="1" applyFill="1" applyBorder="1" applyAlignment="1">
      <alignment vertical="center"/>
    </xf>
    <xf numFmtId="0" fontId="17" fillId="14" borderId="5" xfId="1" applyFont="1" applyFill="1" applyBorder="1" applyAlignment="1">
      <alignment horizontal="right" vertical="center" wrapText="1"/>
    </xf>
    <xf numFmtId="0" fontId="17" fillId="14" borderId="6" xfId="1" applyFont="1" applyFill="1" applyBorder="1" applyAlignment="1">
      <alignment horizontal="right" vertical="center"/>
    </xf>
    <xf numFmtId="0" fontId="17" fillId="14" borderId="7" xfId="1" applyFont="1" applyFill="1" applyBorder="1" applyAlignment="1">
      <alignment horizontal="right" vertical="center"/>
    </xf>
    <xf numFmtId="0" fontId="110" fillId="7" borderId="45" xfId="0" applyFont="1" applyFill="1" applyBorder="1">
      <alignment vertical="center"/>
    </xf>
    <xf numFmtId="0" fontId="110" fillId="7" borderId="45" xfId="0" applyFont="1" applyFill="1" applyBorder="1" applyAlignment="1">
      <alignment horizontal="center" vertical="center"/>
    </xf>
    <xf numFmtId="0" fontId="110" fillId="7" borderId="46" xfId="0" applyFont="1" applyFill="1" applyBorder="1" applyAlignment="1">
      <alignment horizontal="center" vertical="center"/>
    </xf>
    <xf numFmtId="0" fontId="110" fillId="7" borderId="47" xfId="0" applyFont="1" applyFill="1" applyBorder="1" applyAlignment="1">
      <alignment horizontal="center" vertical="center"/>
    </xf>
    <xf numFmtId="0" fontId="110" fillId="7" borderId="48" xfId="0" applyFont="1" applyFill="1" applyBorder="1" applyAlignment="1">
      <alignment horizontal="center" vertical="center"/>
    </xf>
    <xf numFmtId="0" fontId="110" fillId="7" borderId="49" xfId="0" applyFont="1" applyFill="1" applyBorder="1" applyAlignment="1">
      <alignment horizontal="center" vertical="center"/>
    </xf>
    <xf numFmtId="0" fontId="110" fillId="7" borderId="55" xfId="0" applyFont="1" applyFill="1" applyBorder="1" applyAlignment="1">
      <alignment horizontal="center" vertical="center"/>
    </xf>
    <xf numFmtId="0" fontId="110" fillId="7" borderId="57" xfId="0" applyFont="1" applyFill="1" applyBorder="1" applyAlignment="1">
      <alignment horizontal="center" vertical="center"/>
    </xf>
    <xf numFmtId="0" fontId="110" fillId="7" borderId="58" xfId="0" applyFont="1" applyFill="1" applyBorder="1" applyAlignment="1">
      <alignment horizontal="center" vertical="center"/>
    </xf>
    <xf numFmtId="0" fontId="110" fillId="7" borderId="59" xfId="0" applyFont="1" applyFill="1" applyBorder="1" applyAlignment="1">
      <alignment horizontal="center" vertical="center"/>
    </xf>
    <xf numFmtId="0" fontId="110" fillId="7" borderId="60" xfId="0" applyFont="1" applyFill="1" applyBorder="1" applyAlignment="1">
      <alignment horizontal="center" vertical="center"/>
    </xf>
    <xf numFmtId="0" fontId="29" fillId="15" borderId="2" xfId="0" applyFont="1" applyFill="1" applyBorder="1" applyAlignment="1">
      <alignment vertical="center" wrapText="1"/>
    </xf>
    <xf numFmtId="0" fontId="29" fillId="8" borderId="5" xfId="0" applyFont="1" applyFill="1" applyBorder="1" applyAlignment="1">
      <alignment horizontal="center" vertical="center" wrapText="1"/>
    </xf>
    <xf numFmtId="0" fontId="29" fillId="8" borderId="4" xfId="0" applyFont="1" applyFill="1" applyBorder="1" applyAlignment="1">
      <alignment horizontal="center" vertical="center" wrapText="1"/>
    </xf>
    <xf numFmtId="0" fontId="29" fillId="9" borderId="2" xfId="0" applyFont="1" applyFill="1" applyBorder="1">
      <alignment vertical="center"/>
    </xf>
    <xf numFmtId="0" fontId="29" fillId="9" borderId="30" xfId="0" applyFont="1" applyFill="1" applyBorder="1" applyAlignment="1">
      <alignment vertical="center" wrapText="1"/>
    </xf>
    <xf numFmtId="0" fontId="29" fillId="18" borderId="2" xfId="0" applyFont="1" applyFill="1" applyBorder="1" applyAlignment="1">
      <alignment vertical="center" wrapText="1"/>
    </xf>
    <xf numFmtId="0" fontId="29" fillId="8" borderId="29" xfId="0" applyFont="1" applyFill="1" applyBorder="1" applyAlignment="1">
      <alignment horizontal="center" vertical="center" wrapText="1"/>
    </xf>
    <xf numFmtId="0" fontId="29" fillId="12" borderId="5" xfId="0" applyFont="1" applyFill="1" applyBorder="1" applyAlignment="1">
      <alignment horizontal="center" vertical="center" wrapText="1"/>
    </xf>
    <xf numFmtId="0" fontId="29" fillId="9" borderId="7" xfId="0" applyFont="1" applyFill="1" applyBorder="1">
      <alignment vertical="center"/>
    </xf>
    <xf numFmtId="0" fontId="17" fillId="8" borderId="2" xfId="1" applyFont="1" applyFill="1" applyBorder="1" applyAlignment="1">
      <alignment horizontal="center" vertical="center" shrinkToFit="1"/>
    </xf>
    <xf numFmtId="0" fontId="17" fillId="9" borderId="5" xfId="1" applyFont="1" applyFill="1" applyBorder="1" applyAlignment="1">
      <alignment horizontal="center" vertical="center" shrinkToFit="1"/>
    </xf>
    <xf numFmtId="0" fontId="17" fillId="9" borderId="6" xfId="1" applyFont="1" applyFill="1" applyBorder="1" applyAlignment="1">
      <alignment horizontal="center" vertical="center" shrinkToFit="1"/>
    </xf>
    <xf numFmtId="0" fontId="17" fillId="9" borderId="7" xfId="1" applyFont="1" applyFill="1" applyBorder="1" applyAlignment="1">
      <alignment horizontal="center" vertical="center" shrinkToFit="1"/>
    </xf>
    <xf numFmtId="0" fontId="17" fillId="13" borderId="2" xfId="1" applyFont="1" applyFill="1" applyBorder="1" applyAlignment="1">
      <alignment horizontal="center" vertical="center" shrinkToFit="1"/>
    </xf>
    <xf numFmtId="0" fontId="17" fillId="14" borderId="5" xfId="1" applyFont="1" applyFill="1" applyBorder="1" applyAlignment="1">
      <alignment horizontal="left" vertical="center" shrinkToFit="1"/>
    </xf>
    <xf numFmtId="0" fontId="17" fillId="14" borderId="6" xfId="1" applyFont="1" applyFill="1" applyBorder="1" applyAlignment="1">
      <alignment horizontal="left" vertical="center" shrinkToFit="1"/>
    </xf>
    <xf numFmtId="0" fontId="17" fillId="14" borderId="7" xfId="1" applyFont="1" applyFill="1" applyBorder="1" applyAlignment="1">
      <alignment horizontal="left" vertical="center" shrinkToFit="1"/>
    </xf>
    <xf numFmtId="0" fontId="17" fillId="9" borderId="5" xfId="1" applyFont="1" applyFill="1" applyBorder="1" applyAlignment="1">
      <alignment horizontal="left" vertical="center" shrinkToFit="1"/>
    </xf>
    <xf numFmtId="0" fontId="17" fillId="9" borderId="6" xfId="1" applyFont="1" applyFill="1" applyBorder="1" applyAlignment="1">
      <alignment horizontal="left" vertical="center" shrinkToFit="1"/>
    </xf>
    <xf numFmtId="0" fontId="17" fillId="9" borderId="7" xfId="1" applyFont="1" applyFill="1" applyBorder="1" applyAlignment="1">
      <alignment horizontal="left" vertical="center" shrinkToFit="1"/>
    </xf>
    <xf numFmtId="0" fontId="17" fillId="8" borderId="2" xfId="1" applyFont="1" applyFill="1" applyBorder="1" applyAlignment="1">
      <alignment horizontal="center" vertical="center" wrapText="1" shrinkToFit="1"/>
    </xf>
    <xf numFmtId="0" fontId="17" fillId="9" borderId="2" xfId="1" applyFont="1" applyFill="1" applyBorder="1" applyAlignment="1">
      <alignment horizontal="left" vertical="center" shrinkToFit="1"/>
    </xf>
    <xf numFmtId="0" fontId="17" fillId="17" borderId="2" xfId="1" applyFont="1" applyFill="1" applyBorder="1" applyAlignment="1">
      <alignment horizontal="center" vertical="center" shrinkToFit="1"/>
    </xf>
    <xf numFmtId="0" fontId="17" fillId="15" borderId="5" xfId="1" applyFont="1" applyFill="1" applyBorder="1" applyAlignment="1">
      <alignment horizontal="left" vertical="center" shrinkToFit="1"/>
    </xf>
    <xf numFmtId="0" fontId="17" fillId="15" borderId="6" xfId="1" applyFont="1" applyFill="1" applyBorder="1" applyAlignment="1">
      <alignment horizontal="left" vertical="center" shrinkToFit="1"/>
    </xf>
    <xf numFmtId="0" fontId="17" fillId="15" borderId="7" xfId="1" applyFont="1" applyFill="1" applyBorder="1" applyAlignment="1">
      <alignment horizontal="left" vertical="center" shrinkToFit="1"/>
    </xf>
    <xf numFmtId="0" fontId="17" fillId="6" borderId="2" xfId="1" applyFont="1" applyFill="1" applyBorder="1" applyAlignment="1">
      <alignment horizontal="center" vertical="center" shrinkToFit="1"/>
    </xf>
    <xf numFmtId="0" fontId="17" fillId="7" borderId="5" xfId="1" applyFont="1" applyFill="1" applyBorder="1" applyAlignment="1">
      <alignment horizontal="left" vertical="center" shrinkToFit="1"/>
    </xf>
    <xf numFmtId="0" fontId="17" fillId="7" borderId="6" xfId="1" applyFont="1" applyFill="1" applyBorder="1" applyAlignment="1">
      <alignment horizontal="left" vertical="center" shrinkToFit="1"/>
    </xf>
    <xf numFmtId="0" fontId="17" fillId="7" borderId="7" xfId="1" applyFont="1" applyFill="1" applyBorder="1" applyAlignment="1">
      <alignment horizontal="left" vertical="center" shrinkToFit="1"/>
    </xf>
    <xf numFmtId="0" fontId="17" fillId="9" borderId="27" xfId="1" applyFont="1" applyFill="1" applyBorder="1" applyAlignment="1">
      <alignment horizontal="left" vertical="center" shrinkToFit="1"/>
    </xf>
    <xf numFmtId="0" fontId="17" fillId="9" borderId="13" xfId="1" applyFont="1" applyFill="1" applyBorder="1" applyAlignment="1">
      <alignment horizontal="left" vertical="center" shrinkToFit="1"/>
    </xf>
    <xf numFmtId="0" fontId="17" fillId="8" borderId="3" xfId="1" applyFont="1" applyFill="1" applyBorder="1" applyAlignment="1">
      <alignment horizontal="left" vertical="center" shrinkToFit="1"/>
    </xf>
    <xf numFmtId="0" fontId="17" fillId="8" borderId="2" xfId="1" applyFont="1" applyFill="1" applyBorder="1" applyAlignment="1">
      <alignment horizontal="left" vertical="center" shrinkToFit="1"/>
    </xf>
    <xf numFmtId="0" fontId="29" fillId="2" borderId="0" xfId="2" applyFont="1" applyFill="1" applyAlignment="1">
      <alignment horizontal="center" vertical="center" wrapText="1"/>
    </xf>
    <xf numFmtId="0" fontId="29" fillId="10" borderId="2" xfId="2" applyFont="1" applyFill="1" applyBorder="1" applyAlignment="1">
      <alignment horizontal="center" vertical="center" wrapText="1"/>
    </xf>
    <xf numFmtId="49" fontId="63" fillId="23" borderId="35" xfId="0" applyNumberFormat="1" applyFont="1" applyFill="1" applyBorder="1" applyAlignment="1" applyProtection="1">
      <alignment vertical="center" wrapText="1"/>
      <protection locked="0"/>
    </xf>
    <xf numFmtId="49" fontId="63" fillId="23" borderId="4" xfId="0" quotePrefix="1" applyNumberFormat="1" applyFont="1" applyFill="1" applyBorder="1" applyAlignment="1" applyProtection="1">
      <alignment horizontal="center" vertical="center" wrapText="1"/>
      <protection locked="0"/>
    </xf>
    <xf numFmtId="49" fontId="63" fillId="23" borderId="2" xfId="0" applyNumberFormat="1" applyFont="1" applyFill="1" applyBorder="1" applyAlignment="1" applyProtection="1">
      <alignment horizontal="center" vertical="center" wrapText="1"/>
      <protection locked="0"/>
    </xf>
    <xf numFmtId="49" fontId="63" fillId="23" borderId="2" xfId="0" applyNumberFormat="1" applyFont="1" applyFill="1" applyBorder="1" applyAlignment="1" applyProtection="1">
      <alignment vertical="center" wrapText="1"/>
      <protection locked="0"/>
    </xf>
    <xf numFmtId="49" fontId="29" fillId="23" borderId="2" xfId="0" applyNumberFormat="1" applyFont="1" applyFill="1" applyBorder="1" applyAlignment="1" applyProtection="1">
      <alignment horizontal="center" vertical="center" wrapText="1"/>
      <protection locked="0"/>
    </xf>
    <xf numFmtId="177" fontId="63" fillId="23" borderId="2" xfId="0" applyNumberFormat="1" applyFont="1" applyFill="1" applyBorder="1" applyAlignment="1" applyProtection="1">
      <alignment horizontal="center" vertical="center" wrapText="1"/>
      <protection locked="0"/>
    </xf>
    <xf numFmtId="49" fontId="99" fillId="23" borderId="2" xfId="0" applyNumberFormat="1" applyFont="1" applyFill="1" applyBorder="1" applyAlignment="1" applyProtection="1">
      <alignment vertical="center" wrapText="1"/>
      <protection locked="0"/>
    </xf>
    <xf numFmtId="49" fontId="29" fillId="3" borderId="2" xfId="0" applyNumberFormat="1" applyFont="1" applyFill="1" applyBorder="1" applyAlignment="1" applyProtection="1">
      <alignment vertical="center" wrapText="1"/>
      <protection locked="0"/>
    </xf>
    <xf numFmtId="49" fontId="29" fillId="23" borderId="2" xfId="0" applyNumberFormat="1" applyFont="1" applyFill="1" applyBorder="1" applyAlignment="1" applyProtection="1">
      <alignment vertical="center" wrapText="1"/>
      <protection locked="0"/>
    </xf>
    <xf numFmtId="49" fontId="29" fillId="2" borderId="35" xfId="0" applyNumberFormat="1" applyFont="1" applyFill="1" applyBorder="1" applyAlignment="1" applyProtection="1">
      <alignment vertical="center" wrapText="1"/>
      <protection locked="0"/>
    </xf>
    <xf numFmtId="49" fontId="29" fillId="2" borderId="4" xfId="0" applyNumberFormat="1" applyFont="1" applyFill="1" applyBorder="1" applyAlignment="1" applyProtection="1">
      <alignment horizontal="center" vertical="center" wrapText="1"/>
      <protection locked="0"/>
    </xf>
    <xf numFmtId="49" fontId="29" fillId="2" borderId="2" xfId="0" applyNumberFormat="1" applyFont="1" applyFill="1" applyBorder="1" applyAlignment="1" applyProtection="1">
      <alignment horizontal="center" vertical="center" wrapText="1"/>
      <protection locked="0"/>
    </xf>
    <xf numFmtId="49" fontId="29" fillId="19" borderId="2" xfId="0" applyNumberFormat="1" applyFont="1" applyFill="1" applyBorder="1" applyAlignment="1" applyProtection="1">
      <alignment horizontal="center" vertical="center" wrapText="1"/>
      <protection locked="0"/>
    </xf>
    <xf numFmtId="49" fontId="29" fillId="2" borderId="2" xfId="0" applyNumberFormat="1" applyFont="1" applyFill="1" applyBorder="1" applyAlignment="1" applyProtection="1">
      <alignment vertical="center" wrapText="1"/>
      <protection locked="0"/>
    </xf>
    <xf numFmtId="49" fontId="63" fillId="19" borderId="2" xfId="0" applyNumberFormat="1" applyFont="1" applyFill="1" applyBorder="1" applyAlignment="1" applyProtection="1">
      <alignment horizontal="center" vertical="center" wrapText="1"/>
      <protection locked="0"/>
    </xf>
    <xf numFmtId="49" fontId="100" fillId="2" borderId="2" xfId="0" applyNumberFormat="1" applyFont="1" applyFill="1" applyBorder="1" applyAlignment="1" applyProtection="1">
      <alignment vertical="center" wrapText="1"/>
      <protection locked="0"/>
    </xf>
    <xf numFmtId="49" fontId="29" fillId="2" borderId="37" xfId="0" applyNumberFormat="1" applyFont="1" applyFill="1" applyBorder="1" applyAlignment="1" applyProtection="1">
      <alignment vertical="center" wrapText="1"/>
      <protection locked="0"/>
    </xf>
    <xf numFmtId="49" fontId="63" fillId="23" borderId="3" xfId="0" applyNumberFormat="1" applyFont="1" applyFill="1" applyBorder="1" applyAlignment="1" applyProtection="1">
      <alignment vertical="center" wrapText="1"/>
      <protection locked="0"/>
    </xf>
    <xf numFmtId="49" fontId="29" fillId="2" borderId="3" xfId="0" applyNumberFormat="1" applyFont="1" applyFill="1" applyBorder="1" applyAlignment="1" applyProtection="1">
      <alignment vertical="center" wrapText="1"/>
      <protection locked="0"/>
    </xf>
    <xf numFmtId="49" fontId="29" fillId="23" borderId="4" xfId="0" applyNumberFormat="1" applyFont="1" applyFill="1" applyBorder="1" applyAlignment="1">
      <alignment vertical="center" wrapText="1"/>
    </xf>
    <xf numFmtId="49" fontId="29" fillId="2" borderId="4" xfId="0" applyNumberFormat="1" applyFont="1" applyFill="1" applyBorder="1" applyAlignment="1">
      <alignment vertical="center" wrapText="1"/>
    </xf>
    <xf numFmtId="0" fontId="115" fillId="2" borderId="0" xfId="2" applyFont="1" applyFill="1" applyAlignment="1">
      <alignment vertical="center"/>
    </xf>
    <xf numFmtId="49" fontId="95" fillId="0" borderId="2" xfId="0" applyNumberFormat="1" applyFont="1" applyBorder="1" applyAlignment="1">
      <alignment horizontal="left" vertical="center" indent="1" shrinkToFit="1"/>
    </xf>
    <xf numFmtId="49" fontId="29" fillId="2" borderId="38" xfId="2" applyNumberFormat="1" applyFont="1" applyFill="1" applyBorder="1" applyAlignment="1" applyProtection="1">
      <alignment vertical="center" wrapText="1"/>
      <protection hidden="1"/>
    </xf>
    <xf numFmtId="49" fontId="29" fillId="19" borderId="38" xfId="2" applyNumberFormat="1" applyFont="1" applyFill="1" applyBorder="1" applyAlignment="1" applyProtection="1">
      <alignment vertical="center" wrapText="1"/>
      <protection hidden="1"/>
    </xf>
    <xf numFmtId="49" fontId="29" fillId="2" borderId="2" xfId="2" applyNumberFormat="1" applyFont="1" applyFill="1" applyBorder="1" applyAlignment="1" applyProtection="1">
      <alignment vertical="center" wrapText="1"/>
      <protection hidden="1"/>
    </xf>
    <xf numFmtId="49" fontId="29" fillId="19" borderId="2" xfId="2" applyNumberFormat="1" applyFont="1" applyFill="1" applyBorder="1" applyAlignment="1" applyProtection="1">
      <alignment horizontal="center" vertical="center" wrapText="1"/>
      <protection hidden="1"/>
    </xf>
    <xf numFmtId="49" fontId="29" fillId="2" borderId="2" xfId="2" applyNumberFormat="1" applyFont="1" applyFill="1" applyBorder="1" applyAlignment="1" applyProtection="1">
      <alignment horizontal="center" vertical="center" wrapText="1"/>
      <protection hidden="1"/>
    </xf>
    <xf numFmtId="49" fontId="63" fillId="19" borderId="2" xfId="2" applyNumberFormat="1" applyFont="1" applyFill="1" applyBorder="1" applyAlignment="1" applyProtection="1">
      <alignment horizontal="center" vertical="center" wrapText="1"/>
      <protection hidden="1"/>
    </xf>
    <xf numFmtId="0" fontId="56" fillId="10" borderId="31" xfId="0" applyFont="1" applyFill="1" applyBorder="1" applyAlignment="1" applyProtection="1">
      <alignment vertical="center" wrapText="1"/>
      <protection hidden="1"/>
    </xf>
    <xf numFmtId="0" fontId="29" fillId="9" borderId="31" xfId="0" applyFont="1" applyFill="1" applyBorder="1" applyAlignment="1" applyProtection="1">
      <alignment vertical="center" wrapText="1"/>
      <protection hidden="1"/>
    </xf>
    <xf numFmtId="0" fontId="29" fillId="10" borderId="31" xfId="0" applyFont="1" applyFill="1" applyBorder="1" applyAlignment="1" applyProtection="1">
      <alignment vertical="center" wrapText="1"/>
      <protection hidden="1"/>
    </xf>
    <xf numFmtId="0" fontId="29" fillId="11" borderId="31" xfId="0" applyFont="1" applyFill="1" applyBorder="1" applyAlignment="1" applyProtection="1">
      <alignment vertical="center" wrapText="1"/>
      <protection hidden="1"/>
    </xf>
    <xf numFmtId="0" fontId="29" fillId="18" borderId="31" xfId="0" applyFont="1" applyFill="1" applyBorder="1" applyAlignment="1" applyProtection="1">
      <alignment vertical="center" wrapText="1"/>
      <protection hidden="1"/>
    </xf>
    <xf numFmtId="0" fontId="56" fillId="10" borderId="0" xfId="0" applyFont="1" applyFill="1" applyAlignment="1" applyProtection="1">
      <alignment vertical="center" wrapText="1"/>
      <protection hidden="1"/>
    </xf>
    <xf numFmtId="0" fontId="29" fillId="9" borderId="0" xfId="0" applyFont="1" applyFill="1" applyAlignment="1" applyProtection="1">
      <alignment vertical="center" wrapText="1"/>
      <protection hidden="1"/>
    </xf>
    <xf numFmtId="0" fontId="29" fillId="10" borderId="0" xfId="0" applyFont="1" applyFill="1" applyAlignment="1" applyProtection="1">
      <alignment vertical="center" wrapText="1"/>
      <protection hidden="1"/>
    </xf>
    <xf numFmtId="0" fontId="29" fillId="11" borderId="0" xfId="0" applyFont="1" applyFill="1" applyAlignment="1" applyProtection="1">
      <alignment vertical="center" wrapText="1"/>
      <protection hidden="1"/>
    </xf>
    <xf numFmtId="0" fontId="29" fillId="18" borderId="0" xfId="0" applyFont="1" applyFill="1" applyAlignment="1" applyProtection="1">
      <alignment vertical="center" wrapText="1"/>
      <protection hidden="1"/>
    </xf>
    <xf numFmtId="0" fontId="29" fillId="15" borderId="31" xfId="0" applyFont="1" applyFill="1" applyBorder="1" applyAlignment="1" applyProtection="1">
      <alignment vertical="center" wrapText="1"/>
      <protection hidden="1"/>
    </xf>
    <xf numFmtId="0" fontId="29" fillId="15" borderId="0" xfId="0" applyFont="1" applyFill="1" applyAlignment="1" applyProtection="1">
      <alignment vertical="center" wrapText="1"/>
      <protection hidden="1"/>
    </xf>
    <xf numFmtId="49" fontId="71" fillId="0" borderId="5" xfId="0" applyNumberFormat="1" applyFont="1" applyBorder="1" applyAlignment="1">
      <alignment horizontal="center" vertical="center"/>
    </xf>
    <xf numFmtId="49" fontId="71" fillId="0" borderId="7" xfId="0" applyNumberFormat="1" applyFont="1" applyBorder="1" applyAlignment="1">
      <alignment horizontal="center" vertical="center"/>
    </xf>
    <xf numFmtId="49" fontId="39" fillId="12" borderId="27" xfId="0" applyNumberFormat="1" applyFont="1" applyFill="1" applyBorder="1" applyAlignment="1">
      <alignment horizontal="left" vertical="center" indent="1"/>
    </xf>
    <xf numFmtId="49" fontId="39" fillId="12" borderId="29" xfId="0" applyNumberFormat="1" applyFont="1" applyFill="1" applyBorder="1" applyAlignment="1">
      <alignment horizontal="left" vertical="center" indent="1"/>
    </xf>
    <xf numFmtId="49" fontId="39" fillId="12" borderId="28" xfId="0" applyNumberFormat="1" applyFont="1" applyFill="1" applyBorder="1" applyAlignment="1">
      <alignment horizontal="left" vertical="center" indent="1"/>
    </xf>
    <xf numFmtId="49" fontId="39" fillId="12" borderId="30" xfId="0" applyNumberFormat="1" applyFont="1" applyFill="1" applyBorder="1" applyAlignment="1">
      <alignment horizontal="left" vertical="center" indent="1"/>
    </xf>
    <xf numFmtId="49" fontId="31" fillId="12" borderId="5" xfId="0" applyNumberFormat="1" applyFont="1" applyFill="1" applyBorder="1" applyAlignment="1">
      <alignment horizontal="center" vertical="center"/>
    </xf>
    <xf numFmtId="49" fontId="31" fillId="12" borderId="7" xfId="0" applyNumberFormat="1" applyFont="1" applyFill="1" applyBorder="1" applyAlignment="1">
      <alignment horizontal="center" vertical="center"/>
    </xf>
    <xf numFmtId="49" fontId="12" fillId="11" borderId="0" xfId="0" applyNumberFormat="1" applyFont="1" applyFill="1" applyAlignment="1">
      <alignment vertical="center" wrapText="1"/>
    </xf>
    <xf numFmtId="49" fontId="5" fillId="10" borderId="16" xfId="0" applyNumberFormat="1" applyFont="1" applyFill="1" applyBorder="1" applyAlignment="1">
      <alignment horizontal="center" vertical="center"/>
    </xf>
    <xf numFmtId="49" fontId="5" fillId="10" borderId="0" xfId="0" applyNumberFormat="1" applyFont="1" applyFill="1" applyAlignment="1">
      <alignment horizontal="center" vertical="center"/>
    </xf>
    <xf numFmtId="49" fontId="5" fillId="10" borderId="17" xfId="0" applyNumberFormat="1" applyFont="1" applyFill="1" applyBorder="1" applyAlignment="1">
      <alignment horizontal="center" vertical="center"/>
    </xf>
    <xf numFmtId="49" fontId="68" fillId="14" borderId="25" xfId="0" applyNumberFormat="1" applyFont="1" applyFill="1" applyBorder="1" applyAlignment="1" applyProtection="1">
      <alignment horizontal="left" vertical="center" wrapText="1" indent="1" shrinkToFit="1"/>
      <protection locked="0"/>
    </xf>
    <xf numFmtId="49" fontId="68" fillId="14" borderId="26" xfId="0" applyNumberFormat="1" applyFont="1" applyFill="1" applyBorder="1" applyAlignment="1" applyProtection="1">
      <alignment horizontal="left" vertical="center" wrapText="1" indent="1" shrinkToFit="1"/>
      <protection locked="0"/>
    </xf>
    <xf numFmtId="0" fontId="69" fillId="2" borderId="0" xfId="0" applyFont="1" applyFill="1" applyAlignment="1" applyProtection="1">
      <alignment horizontal="left"/>
      <protection hidden="1"/>
    </xf>
    <xf numFmtId="49" fontId="29" fillId="8" borderId="3" xfId="0" applyNumberFormat="1" applyFont="1" applyFill="1" applyBorder="1" applyAlignment="1">
      <alignment horizontal="center" vertical="center" wrapText="1"/>
    </xf>
    <xf numFmtId="49" fontId="29" fillId="8" borderId="4" xfId="0" applyNumberFormat="1" applyFont="1" applyFill="1" applyBorder="1" applyAlignment="1">
      <alignment horizontal="center" vertical="center"/>
    </xf>
    <xf numFmtId="0" fontId="28" fillId="2" borderId="0" xfId="0" applyFont="1" applyFill="1" applyAlignment="1" applyProtection="1">
      <alignment horizontal="left"/>
      <protection hidden="1"/>
    </xf>
    <xf numFmtId="0" fontId="61" fillId="13" borderId="24" xfId="0" applyFont="1" applyFill="1" applyBorder="1" applyAlignment="1">
      <alignment horizontal="center" vertical="center" wrapText="1"/>
    </xf>
    <xf numFmtId="0" fontId="61" fillId="13" borderId="25" xfId="0" applyFont="1" applyFill="1" applyBorder="1" applyAlignment="1">
      <alignment horizontal="center" vertical="center" wrapText="1"/>
    </xf>
    <xf numFmtId="49" fontId="19" fillId="9" borderId="3" xfId="0" applyNumberFormat="1" applyFont="1" applyFill="1" applyBorder="1" applyAlignment="1">
      <alignment horizontal="left" vertical="center" wrapText="1" indent="1"/>
    </xf>
    <xf numFmtId="49" fontId="19" fillId="9" borderId="4" xfId="0" applyNumberFormat="1" applyFont="1" applyFill="1" applyBorder="1" applyAlignment="1">
      <alignment horizontal="left" vertical="center" indent="1"/>
    </xf>
    <xf numFmtId="49" fontId="19" fillId="9" borderId="3" xfId="0" applyNumberFormat="1" applyFont="1" applyFill="1" applyBorder="1" applyAlignment="1" applyProtection="1">
      <alignment horizontal="left" vertical="center" wrapText="1" indent="1"/>
      <protection hidden="1"/>
    </xf>
    <xf numFmtId="49" fontId="19" fillId="9" borderId="4" xfId="0" applyNumberFormat="1" applyFont="1" applyFill="1" applyBorder="1" applyAlignment="1" applyProtection="1">
      <alignment horizontal="left" vertical="center" indent="1"/>
      <protection hidden="1"/>
    </xf>
    <xf numFmtId="49" fontId="56" fillId="10" borderId="3" xfId="0" applyNumberFormat="1" applyFont="1" applyFill="1" applyBorder="1" applyAlignment="1">
      <alignment horizontal="left" vertical="center" indent="1"/>
    </xf>
    <xf numFmtId="49" fontId="56" fillId="10" borderId="4" xfId="0" applyNumberFormat="1" applyFont="1" applyFill="1" applyBorder="1" applyAlignment="1">
      <alignment horizontal="left" vertical="center" indent="1"/>
    </xf>
    <xf numFmtId="49" fontId="30" fillId="2" borderId="0" xfId="0" applyNumberFormat="1" applyFont="1" applyFill="1" applyAlignment="1">
      <alignment horizontal="left" vertical="center" wrapText="1"/>
    </xf>
    <xf numFmtId="49" fontId="27" fillId="2" borderId="0" xfId="0" applyNumberFormat="1" applyFont="1" applyFill="1" applyAlignment="1">
      <alignment vertical="center" wrapText="1"/>
    </xf>
    <xf numFmtId="49" fontId="27" fillId="2" borderId="0" xfId="0" applyNumberFormat="1" applyFont="1" applyFill="1">
      <alignment vertical="center"/>
    </xf>
    <xf numFmtId="0" fontId="74" fillId="2" borderId="0" xfId="0" applyFont="1" applyFill="1" applyAlignment="1" applyProtection="1">
      <alignment horizontal="left" vertical="top"/>
      <protection hidden="1"/>
    </xf>
    <xf numFmtId="0" fontId="52" fillId="2" borderId="0" xfId="0" applyFont="1" applyFill="1" applyAlignment="1" applyProtection="1">
      <alignment horizontal="center" vertical="top" wrapText="1"/>
      <protection hidden="1"/>
    </xf>
    <xf numFmtId="0" fontId="44" fillId="2" borderId="0" xfId="0" applyFont="1" applyFill="1" applyAlignment="1" applyProtection="1">
      <alignment horizontal="left" vertical="top" indent="1"/>
      <protection hidden="1"/>
    </xf>
    <xf numFmtId="0" fontId="78" fillId="2" borderId="0" xfId="0" applyFont="1" applyFill="1" applyAlignment="1" applyProtection="1">
      <alignment horizontal="center" wrapText="1"/>
      <protection hidden="1"/>
    </xf>
    <xf numFmtId="49" fontId="31" fillId="9" borderId="5" xfId="0" applyNumberFormat="1" applyFont="1" applyFill="1" applyBorder="1" applyAlignment="1">
      <alignment horizontal="center" vertical="center"/>
    </xf>
    <xf numFmtId="49" fontId="31" fillId="9" borderId="6" xfId="0" applyNumberFormat="1" applyFont="1" applyFill="1" applyBorder="1" applyAlignment="1">
      <alignment horizontal="center" vertical="center"/>
    </xf>
    <xf numFmtId="49" fontId="31" fillId="9" borderId="7" xfId="0" applyNumberFormat="1" applyFont="1" applyFill="1" applyBorder="1" applyAlignment="1">
      <alignment horizontal="center" vertical="center"/>
    </xf>
    <xf numFmtId="49" fontId="63" fillId="10" borderId="3" xfId="0" applyNumberFormat="1" applyFont="1" applyFill="1" applyBorder="1" applyAlignment="1">
      <alignment horizontal="left" vertical="center" indent="1"/>
    </xf>
    <xf numFmtId="49" fontId="63" fillId="10" borderId="4" xfId="0" applyNumberFormat="1" applyFont="1" applyFill="1" applyBorder="1" applyAlignment="1">
      <alignment horizontal="left" vertical="center" indent="1"/>
    </xf>
    <xf numFmtId="49" fontId="39" fillId="9" borderId="2" xfId="0" applyNumberFormat="1" applyFont="1" applyFill="1" applyBorder="1" applyAlignment="1">
      <alignment horizontal="left" vertical="center" indent="1"/>
    </xf>
    <xf numFmtId="49" fontId="39" fillId="12" borderId="2" xfId="0" applyNumberFormat="1" applyFont="1" applyFill="1" applyBorder="1" applyAlignment="1">
      <alignment horizontal="left" vertical="center" indent="1"/>
    </xf>
    <xf numFmtId="49" fontId="19" fillId="15" borderId="3" xfId="0" applyNumberFormat="1" applyFont="1" applyFill="1" applyBorder="1" applyAlignment="1">
      <alignment horizontal="left" vertical="center" wrapText="1" indent="1"/>
    </xf>
    <xf numFmtId="49" fontId="19" fillId="15" borderId="4" xfId="0" applyNumberFormat="1" applyFont="1" applyFill="1" applyBorder="1" applyAlignment="1">
      <alignment horizontal="left" vertical="center" indent="1"/>
    </xf>
    <xf numFmtId="49" fontId="63" fillId="10" borderId="3" xfId="0" applyNumberFormat="1" applyFont="1" applyFill="1" applyBorder="1" applyAlignment="1">
      <alignment horizontal="center" vertical="center"/>
    </xf>
    <xf numFmtId="49" fontId="63" fillId="10" borderId="4" xfId="0" applyNumberFormat="1" applyFont="1" applyFill="1" applyBorder="1" applyAlignment="1">
      <alignment horizontal="center" vertical="center"/>
    </xf>
    <xf numFmtId="49" fontId="31" fillId="15" borderId="5" xfId="0" applyNumberFormat="1" applyFont="1" applyFill="1" applyBorder="1" applyAlignment="1">
      <alignment horizontal="center" vertical="center"/>
    </xf>
    <xf numFmtId="49" fontId="31" fillId="15" borderId="7" xfId="0" applyNumberFormat="1" applyFont="1" applyFill="1" applyBorder="1" applyAlignment="1">
      <alignment horizontal="center" vertical="center"/>
    </xf>
    <xf numFmtId="49" fontId="19" fillId="10" borderId="16" xfId="0" applyNumberFormat="1" applyFont="1" applyFill="1" applyBorder="1" applyAlignment="1">
      <alignment horizontal="left" vertical="center" wrapText="1"/>
    </xf>
    <xf numFmtId="49" fontId="29" fillId="10" borderId="0" xfId="0" applyNumberFormat="1" applyFont="1" applyFill="1" applyAlignment="1">
      <alignment horizontal="left" vertical="center" wrapText="1"/>
    </xf>
    <xf numFmtId="49" fontId="29" fillId="10" borderId="17" xfId="0" applyNumberFormat="1" applyFont="1" applyFill="1" applyBorder="1" applyAlignment="1">
      <alignment horizontal="left" vertical="center" wrapText="1"/>
    </xf>
    <xf numFmtId="49" fontId="23" fillId="2" borderId="0" xfId="0" applyNumberFormat="1" applyFont="1" applyFill="1" applyAlignment="1">
      <alignment horizontal="center" wrapText="1"/>
    </xf>
    <xf numFmtId="49" fontId="23" fillId="2" borderId="0" xfId="0" applyNumberFormat="1" applyFont="1" applyFill="1" applyAlignment="1">
      <alignment horizontal="center"/>
    </xf>
    <xf numFmtId="0" fontId="17" fillId="8" borderId="2" xfId="1" applyFont="1" applyFill="1" applyBorder="1" applyAlignment="1">
      <alignment horizontal="center" vertical="center"/>
    </xf>
    <xf numFmtId="0" fontId="56" fillId="3" borderId="2" xfId="2" applyFont="1" applyFill="1" applyBorder="1" applyAlignment="1">
      <alignment horizontal="center" vertical="center" wrapText="1"/>
    </xf>
    <xf numFmtId="0" fontId="56" fillId="3" borderId="5" xfId="2" applyFont="1" applyFill="1" applyBorder="1" applyAlignment="1">
      <alignment horizontal="center" vertical="center" wrapText="1"/>
    </xf>
    <xf numFmtId="0" fontId="98" fillId="22" borderId="0" xfId="2" applyFont="1" applyFill="1" applyAlignment="1">
      <alignment horizontal="center" vertical="center"/>
    </xf>
    <xf numFmtId="0" fontId="29" fillId="11" borderId="38" xfId="2" applyFont="1" applyFill="1" applyBorder="1" applyAlignment="1">
      <alignment horizontal="center" vertical="center" wrapText="1"/>
    </xf>
    <xf numFmtId="0" fontId="29" fillId="9" borderId="4" xfId="2" applyFont="1" applyFill="1" applyBorder="1" applyAlignment="1">
      <alignment horizontal="center" vertical="center" wrapText="1"/>
    </xf>
    <xf numFmtId="0" fontId="29" fillId="9" borderId="29" xfId="2" applyFont="1" applyFill="1" applyBorder="1" applyAlignment="1">
      <alignment horizontal="center" vertical="center" wrapText="1"/>
    </xf>
    <xf numFmtId="0" fontId="29" fillId="9" borderId="2" xfId="2" applyFont="1" applyFill="1" applyBorder="1" applyAlignment="1">
      <alignment horizontal="center" vertical="center" wrapText="1"/>
    </xf>
    <xf numFmtId="0" fontId="29" fillId="9" borderId="5" xfId="2" applyFont="1" applyFill="1" applyBorder="1" applyAlignment="1">
      <alignment horizontal="center" vertical="center" wrapText="1"/>
    </xf>
    <xf numFmtId="0" fontId="29" fillId="3" borderId="2" xfId="2" applyFont="1" applyFill="1" applyBorder="1" applyAlignment="1">
      <alignment horizontal="center" vertical="center" wrapText="1"/>
    </xf>
    <xf numFmtId="0" fontId="29" fillId="3" borderId="5" xfId="2" applyFont="1" applyFill="1" applyBorder="1" applyAlignment="1">
      <alignment horizontal="center" vertical="center" wrapText="1"/>
    </xf>
    <xf numFmtId="0" fontId="29" fillId="2" borderId="0" xfId="2" applyFont="1" applyFill="1" applyAlignment="1">
      <alignment horizontal="center" vertical="center" wrapText="1"/>
    </xf>
    <xf numFmtId="0" fontId="29" fillId="15" borderId="2" xfId="2" applyFont="1" applyFill="1" applyBorder="1" applyAlignment="1">
      <alignment horizontal="center" vertical="center" wrapText="1"/>
    </xf>
    <xf numFmtId="0" fontId="29" fillId="12" borderId="2" xfId="2" applyFont="1" applyFill="1" applyBorder="1" applyAlignment="1">
      <alignment horizontal="center" vertical="center" wrapText="1"/>
    </xf>
    <xf numFmtId="0" fontId="19" fillId="0" borderId="0" xfId="1" applyFont="1" applyAlignment="1">
      <alignment horizontal="left" vertical="center" wrapText="1"/>
    </xf>
    <xf numFmtId="0" fontId="19" fillId="0" borderId="0" xfId="1" applyFont="1" applyAlignment="1">
      <alignment vertical="center" wrapText="1"/>
    </xf>
    <xf numFmtId="0" fontId="25" fillId="0" borderId="10" xfId="1" applyFont="1" applyBorder="1" applyAlignment="1">
      <alignment horizontal="left" vertical="center" wrapText="1"/>
    </xf>
    <xf numFmtId="0" fontId="25" fillId="0" borderId="11" xfId="1" applyFont="1" applyBorder="1" applyAlignment="1">
      <alignment horizontal="left" vertical="center" wrapText="1"/>
    </xf>
    <xf numFmtId="0" fontId="25" fillId="0" borderId="12" xfId="1" applyFont="1" applyBorder="1" applyAlignment="1">
      <alignment horizontal="left" vertical="center" wrapText="1"/>
    </xf>
    <xf numFmtId="0" fontId="19" fillId="0" borderId="0" xfId="1" applyFont="1" applyAlignment="1">
      <alignment horizontal="left" wrapText="1"/>
    </xf>
    <xf numFmtId="0" fontId="29" fillId="12" borderId="27" xfId="0" applyFont="1" applyFill="1" applyBorder="1" applyAlignment="1">
      <alignment horizontal="center" vertical="center" wrapText="1"/>
    </xf>
    <xf numFmtId="0" fontId="29" fillId="12" borderId="29" xfId="0" applyFont="1" applyFill="1" applyBorder="1" applyAlignment="1">
      <alignment horizontal="center" vertical="center" wrapText="1"/>
    </xf>
    <xf numFmtId="0" fontId="29" fillId="12" borderId="28" xfId="0" applyFont="1" applyFill="1" applyBorder="1" applyAlignment="1">
      <alignment horizontal="center" vertical="center" wrapText="1"/>
    </xf>
    <xf numFmtId="0" fontId="29" fillId="12" borderId="30" xfId="0" applyFont="1" applyFill="1" applyBorder="1" applyAlignment="1">
      <alignment horizontal="center" vertical="center" wrapText="1"/>
    </xf>
    <xf numFmtId="0" fontId="43" fillId="12" borderId="3" xfId="0" applyFont="1" applyFill="1" applyBorder="1" applyAlignment="1">
      <alignment horizontal="center" vertical="top" wrapText="1"/>
    </xf>
    <xf numFmtId="0" fontId="43" fillId="12" borderId="4" xfId="0" applyFont="1" applyFill="1" applyBorder="1" applyAlignment="1">
      <alignment horizontal="center" vertical="top" wrapText="1"/>
    </xf>
    <xf numFmtId="0" fontId="86" fillId="2" borderId="0" xfId="0" applyFont="1" applyFill="1" applyAlignment="1">
      <alignment horizontal="center"/>
    </xf>
    <xf numFmtId="0" fontId="86" fillId="2" borderId="1" xfId="0" applyFont="1" applyFill="1" applyBorder="1" applyAlignment="1">
      <alignment horizontal="center"/>
    </xf>
    <xf numFmtId="0" fontId="84" fillId="11" borderId="0" xfId="0" applyFont="1" applyFill="1" applyAlignment="1">
      <alignment horizontal="center" vertical="center" shrinkToFit="1"/>
    </xf>
    <xf numFmtId="0" fontId="43" fillId="2" borderId="0" xfId="0" applyFont="1" applyFill="1" applyAlignment="1">
      <alignment horizontal="right" vertical="center" wrapText="1"/>
    </xf>
    <xf numFmtId="0" fontId="43" fillId="2" borderId="0" xfId="0" applyFont="1" applyFill="1" applyAlignment="1">
      <alignment horizontal="right" vertical="top" wrapText="1"/>
    </xf>
    <xf numFmtId="0" fontId="29" fillId="12" borderId="2"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29" fillId="2" borderId="0" xfId="0" applyFont="1" applyFill="1" applyAlignment="1">
      <alignment horizontal="center" vertical="center" wrapText="1"/>
    </xf>
    <xf numFmtId="0" fontId="29" fillId="15" borderId="2" xfId="0" applyFont="1" applyFill="1" applyBorder="1" applyAlignment="1">
      <alignment horizontal="center" vertical="center" wrapText="1"/>
    </xf>
    <xf numFmtId="0" fontId="43" fillId="2" borderId="0" xfId="0" applyFont="1" applyFill="1" applyAlignment="1">
      <alignment horizontal="center" vertical="center" wrapText="1"/>
    </xf>
    <xf numFmtId="0" fontId="29" fillId="9" borderId="2" xfId="0" applyFont="1" applyFill="1" applyBorder="1" applyAlignment="1">
      <alignment horizontal="center" vertical="center" wrapText="1"/>
    </xf>
    <xf numFmtId="0" fontId="56" fillId="3" borderId="2" xfId="0" applyFont="1" applyFill="1" applyBorder="1" applyAlignment="1">
      <alignment horizontal="center" vertical="center" wrapText="1"/>
    </xf>
    <xf numFmtId="0" fontId="29" fillId="14" borderId="34" xfId="0" applyFont="1" applyFill="1" applyBorder="1" applyAlignment="1">
      <alignment horizontal="center" vertical="center" wrapText="1"/>
    </xf>
    <xf numFmtId="0" fontId="29" fillId="14" borderId="35" xfId="0" applyFont="1" applyFill="1" applyBorder="1" applyAlignment="1">
      <alignment horizontal="center" vertical="center" wrapText="1"/>
    </xf>
    <xf numFmtId="0" fontId="29" fillId="9" borderId="4" xfId="0" applyFont="1" applyFill="1" applyBorder="1" applyAlignment="1">
      <alignment horizontal="center" vertical="center" wrapText="1"/>
    </xf>
    <xf numFmtId="0" fontId="114" fillId="2" borderId="0" xfId="0" applyFont="1" applyFill="1" applyAlignment="1" applyProtection="1">
      <alignment vertical="center" wrapText="1"/>
      <protection hidden="1"/>
    </xf>
    <xf numFmtId="49" fontId="71" fillId="0" borderId="5" xfId="0" applyNumberFormat="1" applyFont="1" applyBorder="1" applyAlignment="1" applyProtection="1">
      <alignment horizontal="center" vertical="center"/>
      <protection hidden="1"/>
    </xf>
    <xf numFmtId="49" fontId="71" fillId="0" borderId="7" xfId="0" applyNumberFormat="1" applyFont="1" applyBorder="1" applyAlignment="1" applyProtection="1">
      <alignment horizontal="center" vertical="center"/>
      <protection hidden="1"/>
    </xf>
    <xf numFmtId="49" fontId="39" fillId="12" borderId="27" xfId="0" applyNumberFormat="1" applyFont="1" applyFill="1" applyBorder="1" applyAlignment="1" applyProtection="1">
      <alignment horizontal="left" vertical="center" indent="1"/>
      <protection hidden="1"/>
    </xf>
    <xf numFmtId="49" fontId="39" fillId="12" borderId="29" xfId="0" applyNumberFormat="1" applyFont="1" applyFill="1" applyBorder="1" applyAlignment="1" applyProtection="1">
      <alignment horizontal="left" vertical="center" indent="1"/>
      <protection hidden="1"/>
    </xf>
    <xf numFmtId="49" fontId="39" fillId="12" borderId="28" xfId="0" applyNumberFormat="1" applyFont="1" applyFill="1" applyBorder="1" applyAlignment="1" applyProtection="1">
      <alignment horizontal="left" vertical="center" indent="1"/>
      <protection hidden="1"/>
    </xf>
    <xf numFmtId="49" fontId="39" fillId="12" borderId="30" xfId="0" applyNumberFormat="1" applyFont="1" applyFill="1" applyBorder="1" applyAlignment="1" applyProtection="1">
      <alignment horizontal="left" vertical="center" indent="1"/>
      <protection hidden="1"/>
    </xf>
    <xf numFmtId="49" fontId="31" fillId="12" borderId="5" xfId="0" applyNumberFormat="1" applyFont="1" applyFill="1" applyBorder="1" applyAlignment="1" applyProtection="1">
      <alignment horizontal="center" vertical="center"/>
      <protection hidden="1"/>
    </xf>
    <xf numFmtId="49" fontId="31" fillId="12" borderId="7" xfId="0" applyNumberFormat="1" applyFont="1" applyFill="1" applyBorder="1" applyAlignment="1" applyProtection="1">
      <alignment horizontal="center" vertical="center"/>
      <protection hidden="1"/>
    </xf>
    <xf numFmtId="49" fontId="39" fillId="12" borderId="2" xfId="0" applyNumberFormat="1" applyFont="1" applyFill="1" applyBorder="1" applyAlignment="1" applyProtection="1">
      <alignment horizontal="left" vertical="center" indent="1"/>
      <protection hidden="1"/>
    </xf>
    <xf numFmtId="49" fontId="63" fillId="10" borderId="3" xfId="0" applyNumberFormat="1" applyFont="1" applyFill="1" applyBorder="1" applyAlignment="1" applyProtection="1">
      <alignment horizontal="center" vertical="center"/>
      <protection hidden="1"/>
    </xf>
    <xf numFmtId="49" fontId="63" fillId="10" borderId="4" xfId="0" applyNumberFormat="1" applyFont="1" applyFill="1" applyBorder="1" applyAlignment="1" applyProtection="1">
      <alignment horizontal="center" vertical="center"/>
      <protection hidden="1"/>
    </xf>
    <xf numFmtId="49" fontId="23" fillId="2" borderId="0" xfId="0" applyNumberFormat="1" applyFont="1" applyFill="1" applyAlignment="1" applyProtection="1">
      <alignment horizontal="center" wrapText="1"/>
      <protection hidden="1"/>
    </xf>
    <xf numFmtId="49" fontId="23" fillId="2" borderId="0" xfId="0" applyNumberFormat="1" applyFont="1" applyFill="1" applyAlignment="1" applyProtection="1">
      <alignment horizontal="center"/>
      <protection hidden="1"/>
    </xf>
    <xf numFmtId="49" fontId="39" fillId="9" borderId="2" xfId="0" applyNumberFormat="1" applyFont="1" applyFill="1" applyBorder="1" applyAlignment="1" applyProtection="1">
      <alignment horizontal="left" vertical="center" indent="1"/>
      <protection hidden="1"/>
    </xf>
    <xf numFmtId="49" fontId="63" fillId="10" borderId="3" xfId="0" applyNumberFormat="1" applyFont="1" applyFill="1" applyBorder="1" applyAlignment="1" applyProtection="1">
      <alignment horizontal="left" vertical="center" indent="1"/>
      <protection hidden="1"/>
    </xf>
    <xf numFmtId="49" fontId="63" fillId="10" borderId="4" xfId="0" applyNumberFormat="1" applyFont="1" applyFill="1" applyBorder="1" applyAlignment="1" applyProtection="1">
      <alignment horizontal="left" vertical="center" indent="1"/>
      <protection hidden="1"/>
    </xf>
    <xf numFmtId="49" fontId="31" fillId="15" borderId="5" xfId="0" applyNumberFormat="1" applyFont="1" applyFill="1" applyBorder="1" applyAlignment="1" applyProtection="1">
      <alignment horizontal="center" vertical="center"/>
      <protection hidden="1"/>
    </xf>
    <xf numFmtId="49" fontId="31" fillId="15" borderId="7" xfId="0" applyNumberFormat="1" applyFont="1" applyFill="1" applyBorder="1" applyAlignment="1" applyProtection="1">
      <alignment horizontal="center" vertical="center"/>
      <protection hidden="1"/>
    </xf>
    <xf numFmtId="49" fontId="19" fillId="15" borderId="3" xfId="0" applyNumberFormat="1" applyFont="1" applyFill="1" applyBorder="1" applyAlignment="1" applyProtection="1">
      <alignment horizontal="left" vertical="center" wrapText="1" indent="1"/>
      <protection hidden="1"/>
    </xf>
    <xf numFmtId="49" fontId="19" fillId="15" borderId="4" xfId="0" applyNumberFormat="1" applyFont="1" applyFill="1" applyBorder="1" applyAlignment="1" applyProtection="1">
      <alignment horizontal="left" vertical="center" indent="1"/>
      <protection hidden="1"/>
    </xf>
    <xf numFmtId="49" fontId="31" fillId="9" borderId="5" xfId="0" applyNumberFormat="1" applyFont="1" applyFill="1" applyBorder="1" applyAlignment="1" applyProtection="1">
      <alignment horizontal="center" vertical="center"/>
      <protection hidden="1"/>
    </xf>
    <xf numFmtId="49" fontId="31" fillId="9" borderId="6" xfId="0" applyNumberFormat="1" applyFont="1" applyFill="1" applyBorder="1" applyAlignment="1" applyProtection="1">
      <alignment horizontal="center" vertical="center"/>
      <protection hidden="1"/>
    </xf>
    <xf numFmtId="49" fontId="31" fillId="9" borderId="7" xfId="0" applyNumberFormat="1" applyFont="1" applyFill="1" applyBorder="1" applyAlignment="1" applyProtection="1">
      <alignment horizontal="center" vertical="center"/>
      <protection hidden="1"/>
    </xf>
    <xf numFmtId="49" fontId="56" fillId="10" borderId="3" xfId="0" applyNumberFormat="1" applyFont="1" applyFill="1" applyBorder="1" applyAlignment="1" applyProtection="1">
      <alignment horizontal="left" vertical="center" indent="1"/>
      <protection hidden="1"/>
    </xf>
    <xf numFmtId="49" fontId="56" fillId="10" borderId="4" xfId="0" applyNumberFormat="1" applyFont="1" applyFill="1" applyBorder="1" applyAlignment="1" applyProtection="1">
      <alignment horizontal="left" vertical="center" indent="1"/>
      <protection hidden="1"/>
    </xf>
    <xf numFmtId="49" fontId="27" fillId="2" borderId="0" xfId="0" applyNumberFormat="1" applyFont="1" applyFill="1" applyAlignment="1" applyProtection="1">
      <alignment vertical="center" wrapText="1"/>
      <protection hidden="1"/>
    </xf>
    <xf numFmtId="49" fontId="27" fillId="2" borderId="0" xfId="0" applyNumberFormat="1" applyFont="1" applyFill="1" applyProtection="1">
      <alignment vertical="center"/>
      <protection hidden="1"/>
    </xf>
    <xf numFmtId="49" fontId="30" fillId="2" borderId="0" xfId="0" applyNumberFormat="1" applyFont="1" applyFill="1" applyAlignment="1" applyProtection="1">
      <alignment horizontal="left" vertical="center" wrapText="1"/>
      <protection hidden="1"/>
    </xf>
    <xf numFmtId="0" fontId="61" fillId="13" borderId="24" xfId="0" applyFont="1" applyFill="1" applyBorder="1" applyAlignment="1" applyProtection="1">
      <alignment horizontal="center" vertical="center" wrapText="1"/>
      <protection hidden="1"/>
    </xf>
    <xf numFmtId="0" fontId="61" fillId="13" borderId="25" xfId="0" applyFont="1" applyFill="1" applyBorder="1" applyAlignment="1" applyProtection="1">
      <alignment horizontal="center" vertical="center" wrapText="1"/>
      <protection hidden="1"/>
    </xf>
    <xf numFmtId="0" fontId="68" fillId="14" borderId="25" xfId="0" applyFont="1" applyFill="1" applyBorder="1" applyAlignment="1" applyProtection="1">
      <alignment horizontal="left" vertical="center" wrapText="1" indent="1" shrinkToFit="1"/>
      <protection hidden="1"/>
    </xf>
    <xf numFmtId="0" fontId="68" fillId="14" borderId="26" xfId="0" applyFont="1" applyFill="1" applyBorder="1" applyAlignment="1" applyProtection="1">
      <alignment horizontal="left" vertical="center" wrapText="1" indent="1" shrinkToFit="1"/>
      <protection hidden="1"/>
    </xf>
    <xf numFmtId="49" fontId="29" fillId="8" borderId="3" xfId="0" applyNumberFormat="1" applyFont="1" applyFill="1" applyBorder="1" applyAlignment="1" applyProtection="1">
      <alignment horizontal="center" vertical="center" wrapText="1"/>
      <protection hidden="1"/>
    </xf>
    <xf numFmtId="49" fontId="29" fillId="8" borderId="4" xfId="0" applyNumberFormat="1" applyFont="1" applyFill="1" applyBorder="1" applyAlignment="1" applyProtection="1">
      <alignment horizontal="center" vertical="center"/>
      <protection hidden="1"/>
    </xf>
    <xf numFmtId="0" fontId="29" fillId="0" borderId="45" xfId="0" applyFont="1" applyBorder="1" applyAlignment="1">
      <alignment vertical="center" wrapText="1"/>
    </xf>
    <xf numFmtId="0" fontId="29" fillId="0" borderId="50" xfId="0" applyFont="1" applyBorder="1" applyAlignment="1">
      <alignment vertical="center" wrapText="1"/>
    </xf>
    <xf numFmtId="0" fontId="110" fillId="7" borderId="46" xfId="0" applyFont="1" applyFill="1" applyBorder="1" applyAlignment="1">
      <alignment horizontal="center" vertical="center"/>
    </xf>
    <xf numFmtId="0" fontId="110" fillId="7" borderId="49" xfId="0" applyFont="1" applyFill="1" applyBorder="1" applyAlignment="1">
      <alignment horizontal="center" vertical="center"/>
    </xf>
    <xf numFmtId="0" fontId="29" fillId="0" borderId="45" xfId="0" applyFont="1" applyBorder="1">
      <alignment vertical="center"/>
    </xf>
    <xf numFmtId="0" fontId="29" fillId="0" borderId="7" xfId="0" applyFont="1" applyBorder="1">
      <alignment vertical="center"/>
    </xf>
    <xf numFmtId="0" fontId="29" fillId="0" borderId="2" xfId="0" applyFont="1" applyBorder="1">
      <alignment vertical="center"/>
    </xf>
    <xf numFmtId="0" fontId="29" fillId="0" borderId="50" xfId="0" applyFont="1" applyBorder="1">
      <alignment vertical="center"/>
    </xf>
    <xf numFmtId="0" fontId="29" fillId="0" borderId="55" xfId="0" applyFont="1" applyBorder="1">
      <alignment vertical="center"/>
    </xf>
    <xf numFmtId="0" fontId="29" fillId="0" borderId="6" xfId="0" applyFont="1" applyBorder="1">
      <alignment vertical="center"/>
    </xf>
    <xf numFmtId="0" fontId="29" fillId="0" borderId="56" xfId="0" applyFont="1" applyBorder="1">
      <alignment vertical="center"/>
    </xf>
    <xf numFmtId="0" fontId="29" fillId="9" borderId="6" xfId="0" applyFont="1" applyFill="1" applyBorder="1" applyAlignment="1">
      <alignment vertical="center" wrapText="1"/>
    </xf>
    <xf numFmtId="0" fontId="29" fillId="9" borderId="7" xfId="0" applyFont="1" applyFill="1" applyBorder="1" applyAlignment="1">
      <alignment vertical="center" wrapText="1"/>
    </xf>
    <xf numFmtId="0" fontId="29" fillId="9" borderId="5" xfId="0" applyFont="1" applyFill="1" applyBorder="1" applyAlignment="1">
      <alignment vertical="center" wrapText="1"/>
    </xf>
    <xf numFmtId="0" fontId="29" fillId="23" borderId="5" xfId="0" applyFont="1" applyFill="1" applyBorder="1" applyAlignment="1">
      <alignment horizontal="center" vertical="center" wrapText="1"/>
    </xf>
    <xf numFmtId="0" fontId="29" fillId="23" borderId="7" xfId="0" applyFont="1" applyFill="1" applyBorder="1" applyAlignment="1">
      <alignment horizontal="center" vertical="center" wrapText="1"/>
    </xf>
    <xf numFmtId="0" fontId="29" fillId="23" borderId="6" xfId="0" applyFont="1" applyFill="1" applyBorder="1" applyAlignment="1">
      <alignment horizontal="center" vertical="center" wrapText="1"/>
    </xf>
    <xf numFmtId="0" fontId="29" fillId="15" borderId="5" xfId="0" applyFont="1" applyFill="1" applyBorder="1">
      <alignment vertical="center"/>
    </xf>
    <xf numFmtId="0" fontId="29" fillId="15" borderId="7" xfId="0" applyFont="1" applyFill="1" applyBorder="1">
      <alignment vertical="center"/>
    </xf>
    <xf numFmtId="0" fontId="29" fillId="15" borderId="6" xfId="0" applyFont="1" applyFill="1" applyBorder="1">
      <alignment vertical="center"/>
    </xf>
    <xf numFmtId="0" fontId="29" fillId="15" borderId="2" xfId="0" applyFont="1" applyFill="1" applyBorder="1">
      <alignment vertical="center"/>
    </xf>
    <xf numFmtId="0" fontId="29" fillId="23" borderId="5" xfId="0" applyFont="1" applyFill="1" applyBorder="1" applyAlignment="1">
      <alignment horizontal="center" vertical="center"/>
    </xf>
    <xf numFmtId="0" fontId="29" fillId="23" borderId="6" xfId="0" applyFont="1" applyFill="1" applyBorder="1" applyAlignment="1">
      <alignment horizontal="center" vertical="center"/>
    </xf>
    <xf numFmtId="0" fontId="29" fillId="23" borderId="7" xfId="0" applyFont="1" applyFill="1" applyBorder="1" applyAlignment="1">
      <alignment horizontal="center" vertical="center"/>
    </xf>
    <xf numFmtId="0" fontId="28" fillId="12" borderId="0" xfId="0" applyFont="1" applyFill="1" applyAlignment="1">
      <alignment horizontal="center" vertical="center"/>
    </xf>
    <xf numFmtId="0" fontId="33" fillId="11" borderId="0" xfId="0" applyFont="1" applyFill="1" applyAlignment="1">
      <alignment horizontal="center" vertical="center" wrapText="1"/>
    </xf>
    <xf numFmtId="0" fontId="29" fillId="2" borderId="0" xfId="0" applyFont="1" applyFill="1" applyAlignment="1">
      <alignment horizontal="center" vertical="center"/>
    </xf>
    <xf numFmtId="0" fontId="33" fillId="9" borderId="0" xfId="0" applyFont="1" applyFill="1" applyAlignment="1">
      <alignment horizontal="center" vertical="center" wrapText="1"/>
    </xf>
    <xf numFmtId="0" fontId="33" fillId="9" borderId="0" xfId="0" applyFont="1" applyFill="1" applyAlignment="1">
      <alignment horizontal="center" vertical="center"/>
    </xf>
    <xf numFmtId="0" fontId="33" fillId="11" borderId="0" xfId="0" applyFont="1" applyFill="1" applyAlignment="1">
      <alignment vertical="center" wrapText="1"/>
    </xf>
    <xf numFmtId="0" fontId="28" fillId="9" borderId="0" xfId="0" applyFont="1" applyFill="1" applyAlignment="1">
      <alignment horizontal="center" vertical="center"/>
    </xf>
    <xf numFmtId="0" fontId="28" fillId="15" borderId="0" xfId="0" applyFont="1" applyFill="1" applyAlignment="1">
      <alignment horizontal="center" vertical="center"/>
    </xf>
    <xf numFmtId="0" fontId="33" fillId="2" borderId="0" xfId="0" applyFont="1" applyFill="1" applyAlignment="1">
      <alignment horizontal="center" vertical="center" wrapText="1"/>
    </xf>
    <xf numFmtId="0" fontId="33" fillId="2" borderId="0" xfId="0" applyFont="1" applyFill="1" applyAlignment="1">
      <alignment horizontal="center" vertical="center"/>
    </xf>
  </cellXfs>
  <cellStyles count="3">
    <cellStyle name="標準" xfId="0" builtinId="0"/>
    <cellStyle name="標準 2" xfId="1" xr:uid="{00000000-0005-0000-0000-000002000000}"/>
    <cellStyle name="標準 3" xfId="2" xr:uid="{29AA3925-E5A7-49CD-A034-67CC043D8ED7}"/>
  </cellStyles>
  <dxfs count="163">
    <dxf>
      <font>
        <color rgb="FFFF0000"/>
      </font>
      <fill>
        <patternFill>
          <bgColor rgb="FFFFCCCC"/>
        </patternFill>
      </fill>
    </dxf>
    <dxf>
      <fill>
        <patternFill>
          <bgColor rgb="FFDDDDDD"/>
        </patternFill>
      </fill>
    </dxf>
    <dxf>
      <font>
        <color rgb="FFFF0000"/>
      </font>
      <fill>
        <patternFill>
          <bgColor rgb="FFFFCCCC"/>
        </patternFill>
      </fill>
    </dxf>
    <dxf>
      <fill>
        <patternFill>
          <bgColor rgb="FFDDDDDD"/>
        </patternFill>
      </fill>
    </dxf>
    <dxf>
      <font>
        <color rgb="FFFF0000"/>
      </font>
      <fill>
        <patternFill>
          <bgColor rgb="FFFFCCCC"/>
        </patternFill>
      </fill>
    </dxf>
    <dxf>
      <fill>
        <patternFill>
          <bgColor rgb="FFDDDDDD"/>
        </patternFill>
      </fill>
    </dxf>
    <dxf>
      <font>
        <color rgb="FFFF0000"/>
      </font>
      <fill>
        <patternFill>
          <bgColor rgb="FFFFCCCC"/>
        </patternFill>
      </fill>
    </dxf>
    <dxf>
      <fill>
        <patternFill>
          <bgColor rgb="FFDDDDDD"/>
        </patternFill>
      </fill>
    </dxf>
    <dxf>
      <font>
        <color rgb="FFFF0000"/>
      </font>
      <fill>
        <patternFill>
          <bgColor rgb="FFFFCCCC"/>
        </patternFill>
      </fill>
    </dxf>
    <dxf>
      <fill>
        <patternFill>
          <bgColor rgb="FFDDDDDD"/>
        </patternFill>
      </fill>
    </dxf>
    <dxf>
      <fill>
        <patternFill>
          <bgColor rgb="FFFFCCCC"/>
        </patternFill>
      </fill>
    </dxf>
    <dxf>
      <fill>
        <patternFill>
          <bgColor rgb="FFDDDDDD"/>
        </patternFill>
      </fill>
    </dxf>
    <dxf>
      <fill>
        <patternFill>
          <bgColor theme="0"/>
        </patternFill>
      </fill>
    </dxf>
    <dxf>
      <fill>
        <patternFill>
          <bgColor rgb="FFDDDDDD"/>
        </patternFill>
      </fill>
    </dxf>
    <dxf>
      <fill>
        <patternFill>
          <bgColor rgb="FFFFCCCC"/>
        </patternFill>
      </fill>
    </dxf>
    <dxf>
      <fill>
        <patternFill>
          <bgColor rgb="FFDDDDDD"/>
        </patternFill>
      </fill>
    </dxf>
    <dxf>
      <fill>
        <patternFill>
          <bgColor theme="0"/>
        </patternFill>
      </fill>
    </dxf>
    <dxf>
      <font>
        <color rgb="FFFF0000"/>
      </font>
    </dxf>
    <dxf>
      <font>
        <color rgb="FFFF0000"/>
      </font>
    </dxf>
    <dxf>
      <font>
        <color rgb="FFFF0000"/>
      </font>
    </dxf>
    <dxf>
      <font>
        <color theme="0"/>
      </font>
      <fill>
        <patternFill>
          <bgColor rgb="FFFF0000"/>
        </patternFill>
      </fill>
    </dxf>
    <dxf>
      <fill>
        <patternFill>
          <bgColor rgb="FFFFCCCC"/>
        </patternFill>
      </fill>
    </dxf>
    <dxf>
      <fill>
        <patternFill>
          <bgColor rgb="FFDDDDDD"/>
        </patternFill>
      </fill>
    </dxf>
    <dxf>
      <fill>
        <patternFill>
          <bgColor rgb="FFFFCCCC"/>
        </patternFill>
      </fill>
    </dxf>
    <dxf>
      <fill>
        <patternFill>
          <bgColor rgb="FFDDDDDD"/>
        </patternFill>
      </fill>
    </dxf>
    <dxf>
      <fill>
        <patternFill>
          <bgColor rgb="FFDDDDDD"/>
        </patternFill>
      </fill>
    </dxf>
    <dxf>
      <fill>
        <patternFill>
          <bgColor rgb="FFFFCCCC"/>
        </patternFill>
      </fill>
    </dxf>
    <dxf>
      <fill>
        <patternFill>
          <bgColor rgb="FFFFCCCC"/>
        </patternFill>
      </fill>
    </dxf>
    <dxf>
      <fill>
        <patternFill>
          <bgColor rgb="FFDDDDDD"/>
        </patternFill>
      </fill>
    </dxf>
    <dxf>
      <fill>
        <patternFill>
          <bgColor rgb="FFFFCCCC"/>
        </patternFill>
      </fill>
    </dxf>
    <dxf>
      <fill>
        <patternFill>
          <bgColor rgb="FFDDDDDD"/>
        </patternFill>
      </fill>
    </dxf>
    <dxf>
      <fill>
        <patternFill>
          <bgColor rgb="FFFFCCCC"/>
        </patternFill>
      </fill>
    </dxf>
    <dxf>
      <fill>
        <patternFill>
          <bgColor rgb="FFDDDDDD"/>
        </patternFill>
      </fill>
    </dxf>
    <dxf>
      <fill>
        <patternFill>
          <bgColor rgb="FFFFCCCC"/>
        </patternFill>
      </fill>
    </dxf>
    <dxf>
      <fill>
        <patternFill patternType="none">
          <bgColor auto="1"/>
        </patternFill>
      </fill>
    </dxf>
    <dxf>
      <fill>
        <patternFill>
          <bgColor rgb="FFDDDDDD"/>
        </patternFill>
      </fill>
    </dxf>
    <dxf>
      <fill>
        <patternFill patternType="none">
          <bgColor auto="1"/>
        </patternFill>
      </fill>
    </dxf>
    <dxf>
      <fill>
        <patternFill>
          <bgColor rgb="FFDDDDDD"/>
        </patternFill>
      </fill>
    </dxf>
    <dxf>
      <fill>
        <patternFill>
          <bgColor rgb="FFFFCCCC"/>
        </patternFill>
      </fill>
    </dxf>
    <dxf>
      <fill>
        <patternFill>
          <bgColor rgb="FFFFCCCC"/>
        </patternFill>
      </fill>
    </dxf>
    <dxf>
      <fill>
        <patternFill>
          <bgColor rgb="FFDDDDDD"/>
        </patternFill>
      </fill>
    </dxf>
    <dxf>
      <fill>
        <patternFill patternType="none">
          <bgColor auto="1"/>
        </patternFill>
      </fill>
    </dxf>
    <dxf>
      <fill>
        <patternFill>
          <bgColor rgb="FFFFCCCC"/>
        </patternFill>
      </fill>
    </dxf>
    <dxf>
      <fill>
        <patternFill>
          <bgColor rgb="FFDDDDDD"/>
        </patternFill>
      </fill>
    </dxf>
    <dxf>
      <fill>
        <patternFill patternType="none">
          <bgColor auto="1"/>
        </patternFill>
      </fill>
    </dxf>
    <dxf>
      <fill>
        <patternFill>
          <bgColor rgb="FFFFCCCC"/>
        </patternFill>
      </fill>
    </dxf>
    <dxf>
      <fill>
        <patternFill>
          <bgColor rgb="FFDDDDDD"/>
        </patternFill>
      </fill>
    </dxf>
    <dxf>
      <fill>
        <patternFill patternType="none">
          <bgColor auto="1"/>
        </patternFill>
      </fill>
    </dxf>
    <dxf>
      <fill>
        <patternFill>
          <bgColor rgb="FFFFCCCC"/>
        </patternFill>
      </fill>
    </dxf>
    <dxf>
      <fill>
        <patternFill>
          <bgColor rgb="FFDDDDDD"/>
        </patternFill>
      </fill>
    </dxf>
    <dxf>
      <fill>
        <patternFill patternType="none">
          <bgColor auto="1"/>
        </patternFill>
      </fill>
    </dxf>
    <dxf>
      <fill>
        <patternFill>
          <bgColor rgb="FFFFCCCC"/>
        </patternFill>
      </fill>
    </dxf>
    <dxf>
      <fill>
        <patternFill>
          <bgColor rgb="FFDDDDDD"/>
        </patternFill>
      </fill>
    </dxf>
    <dxf>
      <fill>
        <patternFill patternType="none">
          <bgColor auto="1"/>
        </patternFill>
      </fill>
    </dxf>
    <dxf>
      <fill>
        <patternFill>
          <bgColor rgb="FFFFCCCC"/>
        </patternFill>
      </fill>
    </dxf>
    <dxf>
      <fill>
        <patternFill>
          <bgColor rgb="FFDDDDDD"/>
        </patternFill>
      </fill>
    </dxf>
    <dxf>
      <fill>
        <patternFill patternType="none">
          <bgColor auto="1"/>
        </patternFill>
      </fill>
    </dxf>
    <dxf>
      <fill>
        <patternFill patternType="none">
          <bgColor auto="1"/>
        </patternFill>
      </fill>
    </dxf>
    <dxf>
      <fill>
        <patternFill>
          <bgColor rgb="FFDDDDDD"/>
        </patternFill>
      </fill>
    </dxf>
    <dxf>
      <fill>
        <patternFill>
          <bgColor rgb="FFFFCCCC"/>
        </patternFill>
      </fill>
    </dxf>
    <dxf>
      <fill>
        <patternFill>
          <bgColor rgb="FFFFCCCC"/>
        </patternFill>
      </fill>
    </dxf>
    <dxf>
      <fill>
        <patternFill patternType="none">
          <bgColor auto="1"/>
        </patternFill>
      </fill>
    </dxf>
    <dxf>
      <fill>
        <patternFill>
          <bgColor rgb="FFDDDDDD"/>
        </patternFill>
      </fill>
    </dxf>
    <dxf>
      <fill>
        <patternFill>
          <bgColor rgb="FFDDDDDD"/>
        </patternFill>
      </fill>
    </dxf>
    <dxf>
      <fill>
        <patternFill>
          <bgColor rgb="FFFFCCCC"/>
        </patternFill>
      </fill>
    </dxf>
    <dxf>
      <fill>
        <patternFill>
          <bgColor theme="0"/>
        </patternFill>
      </fill>
    </dxf>
    <dxf>
      <fill>
        <patternFill patternType="none">
          <bgColor auto="1"/>
        </patternFill>
      </fill>
    </dxf>
    <dxf>
      <fill>
        <patternFill>
          <bgColor rgb="FFFFCCCC"/>
        </patternFill>
      </fill>
    </dxf>
    <dxf>
      <fill>
        <patternFill>
          <bgColor rgb="FFDDDDDD"/>
        </patternFill>
      </fill>
    </dxf>
    <dxf>
      <fill>
        <patternFill patternType="none">
          <bgColor auto="1"/>
        </patternFill>
      </fill>
    </dxf>
    <dxf>
      <fill>
        <patternFill>
          <bgColor rgb="FFFFCCCC"/>
        </patternFill>
      </fill>
    </dxf>
    <dxf>
      <fill>
        <patternFill>
          <bgColor rgb="FFDDDDDD"/>
        </patternFill>
      </fill>
    </dxf>
    <dxf>
      <fill>
        <patternFill patternType="none">
          <bgColor auto="1"/>
        </patternFill>
      </fill>
    </dxf>
    <dxf>
      <fill>
        <patternFill>
          <bgColor rgb="FFFFCCCC"/>
        </patternFill>
      </fill>
    </dxf>
    <dxf>
      <fill>
        <patternFill>
          <bgColor rgb="FFDDDDDD"/>
        </patternFill>
      </fill>
    </dxf>
    <dxf>
      <fill>
        <patternFill>
          <bgColor rgb="FFFFCCCC"/>
        </patternFill>
      </fill>
    </dxf>
    <dxf>
      <fill>
        <patternFill>
          <bgColor rgb="FFDDDDDD"/>
        </patternFill>
      </fill>
    </dxf>
    <dxf>
      <fill>
        <patternFill>
          <bgColor rgb="FFFFCCCC"/>
        </patternFill>
      </fill>
    </dxf>
    <dxf>
      <fill>
        <patternFill>
          <bgColor rgb="FFDDDDDD"/>
        </patternFill>
      </fill>
    </dxf>
    <dxf>
      <fill>
        <patternFill>
          <bgColor rgb="FFFFCCCC"/>
        </patternFill>
      </fill>
    </dxf>
    <dxf>
      <fill>
        <patternFill>
          <bgColor rgb="FFDDDDDD"/>
        </patternFill>
      </fill>
    </dxf>
    <dxf>
      <fill>
        <patternFill>
          <bgColor rgb="FFFFCCCC"/>
        </patternFill>
      </fill>
    </dxf>
    <dxf>
      <fill>
        <patternFill>
          <bgColor rgb="FFDDDDDD"/>
        </patternFill>
      </fill>
    </dxf>
    <dxf>
      <fill>
        <patternFill patternType="none">
          <bgColor auto="1"/>
        </patternFill>
      </fill>
    </dxf>
    <dxf>
      <fill>
        <patternFill>
          <bgColor rgb="FFDDDDDD"/>
        </patternFill>
      </fill>
    </dxf>
    <dxf>
      <fill>
        <patternFill>
          <bgColor rgb="FFFFCCCC"/>
        </patternFill>
      </fill>
    </dxf>
    <dxf>
      <fill>
        <patternFill>
          <bgColor rgb="FFFFCCCC"/>
        </patternFill>
      </fill>
    </dxf>
    <dxf>
      <fill>
        <patternFill>
          <bgColor rgb="FFDDDDDD"/>
        </patternFill>
      </fill>
    </dxf>
    <dxf>
      <fill>
        <patternFill patternType="none">
          <bgColor auto="1"/>
        </patternFill>
      </fill>
    </dxf>
    <dxf>
      <fill>
        <patternFill>
          <bgColor rgb="FFFFCCCC"/>
        </patternFill>
      </fill>
    </dxf>
    <dxf>
      <fill>
        <patternFill>
          <bgColor rgb="FFDDDDDD"/>
        </patternFill>
      </fill>
    </dxf>
    <dxf>
      <fill>
        <patternFill>
          <bgColor rgb="FFFFCCCC"/>
        </patternFill>
      </fill>
    </dxf>
    <dxf>
      <fill>
        <patternFill>
          <bgColor rgb="FFDDDDDD"/>
        </patternFill>
      </fill>
    </dxf>
    <dxf>
      <fill>
        <patternFill patternType="none">
          <bgColor auto="1"/>
        </patternFill>
      </fill>
    </dxf>
    <dxf>
      <fill>
        <patternFill>
          <bgColor rgb="FFFFCCCC"/>
        </patternFill>
      </fill>
    </dxf>
    <dxf>
      <fill>
        <patternFill>
          <bgColor rgb="FFDDDDDD"/>
        </patternFill>
      </fill>
    </dxf>
    <dxf>
      <fill>
        <patternFill>
          <bgColor rgb="FFFFCCCC"/>
        </patternFill>
      </fill>
    </dxf>
    <dxf>
      <fill>
        <patternFill>
          <bgColor rgb="FFDDDDDD"/>
        </patternFill>
      </fill>
    </dxf>
    <dxf>
      <fill>
        <patternFill>
          <bgColor theme="0"/>
        </patternFill>
      </fill>
    </dxf>
    <dxf>
      <fill>
        <patternFill>
          <bgColor rgb="FFFFCCCC"/>
        </patternFill>
      </fill>
    </dxf>
    <dxf>
      <fill>
        <patternFill>
          <bgColor rgb="FFDDDDDD"/>
        </patternFill>
      </fill>
    </dxf>
    <dxf>
      <fill>
        <patternFill>
          <bgColor rgb="FFFFCCCC"/>
        </patternFill>
      </fill>
    </dxf>
    <dxf>
      <fill>
        <patternFill>
          <bgColor rgb="FFDDDDDD"/>
        </patternFill>
      </fill>
    </dxf>
    <dxf>
      <fill>
        <patternFill patternType="none">
          <bgColor auto="1"/>
        </patternFill>
      </fill>
    </dxf>
    <dxf>
      <fill>
        <patternFill>
          <bgColor rgb="FFFFCCCC"/>
        </patternFill>
      </fill>
    </dxf>
    <dxf>
      <font>
        <color rgb="FFFF0000"/>
      </font>
    </dxf>
    <dxf>
      <font>
        <color rgb="FF0000FF"/>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CCCC"/>
        </patternFill>
      </fill>
    </dxf>
    <dxf>
      <fill>
        <patternFill>
          <bgColor rgb="FFDDDDDD"/>
        </patternFill>
      </fill>
    </dxf>
    <dxf>
      <fill>
        <patternFill patternType="none">
          <bgColor auto="1"/>
        </patternFill>
      </fill>
    </dxf>
    <dxf>
      <fill>
        <patternFill>
          <bgColor rgb="FFDDDDDD"/>
        </patternFill>
      </fill>
    </dxf>
    <dxf>
      <fill>
        <patternFill>
          <bgColor rgb="FFFFCCCC"/>
        </patternFill>
      </fill>
    </dxf>
    <dxf>
      <fill>
        <patternFill>
          <bgColor rgb="FFDDDDDD"/>
        </patternFill>
      </fill>
    </dxf>
    <dxf>
      <fill>
        <patternFill patternType="none">
          <bgColor auto="1"/>
        </patternFill>
      </fill>
    </dxf>
    <dxf>
      <font>
        <color rgb="FFFF0000"/>
      </font>
    </dxf>
    <dxf>
      <font>
        <color rgb="FFFF0000"/>
      </font>
    </dxf>
    <dxf>
      <font>
        <color rgb="FFFF0000"/>
      </font>
    </dxf>
    <dxf>
      <font>
        <color theme="0"/>
      </font>
      <fill>
        <patternFill>
          <bgColor rgb="FFFF0000"/>
        </patternFill>
      </fill>
    </dxf>
    <dxf>
      <fill>
        <patternFill>
          <bgColor rgb="FFDDDDDD"/>
        </patternFill>
      </fill>
    </dxf>
    <dxf>
      <fill>
        <patternFill>
          <bgColor rgb="FFFFCCCC"/>
        </patternFill>
      </fill>
    </dxf>
    <dxf>
      <fill>
        <patternFill>
          <bgColor rgb="FFDDDDDD"/>
        </patternFill>
      </fill>
    </dxf>
    <dxf>
      <fill>
        <patternFill patternType="none">
          <bgColor auto="1"/>
        </patternFill>
      </fill>
    </dxf>
    <dxf>
      <font>
        <color rgb="FFFF0000"/>
      </font>
    </dxf>
    <dxf>
      <font>
        <color rgb="FFFF0000"/>
      </font>
    </dxf>
    <dxf>
      <font>
        <color rgb="FFFF0000"/>
      </font>
    </dxf>
    <dxf>
      <font>
        <color theme="0"/>
      </font>
      <fill>
        <patternFill>
          <bgColor rgb="FFFF0000"/>
        </patternFill>
      </fill>
    </dxf>
    <dxf>
      <font>
        <b val="0"/>
        <i val="0"/>
        <strike val="0"/>
        <condense val="0"/>
        <extend val="0"/>
        <outline val="0"/>
        <shadow val="0"/>
        <u val="none"/>
        <vertAlign val="baseline"/>
        <sz val="10"/>
        <color rgb="FF000000"/>
        <name val="HGSｺﾞｼｯｸM"/>
        <family val="3"/>
        <charset val="128"/>
        <scheme val="none"/>
      </font>
      <fill>
        <patternFill patternType="solid">
          <fgColor indexed="64"/>
          <bgColor theme="9" tint="0.79998168889431442"/>
        </patternFill>
      </fill>
      <alignment horizontal="center" vertical="center"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0"/>
        <color rgb="FF000000"/>
        <name val="HGSｺﾞｼｯｸM"/>
        <family val="3"/>
        <charset val="128"/>
        <scheme val="none"/>
      </font>
      <fill>
        <patternFill patternType="solid">
          <fgColor indexed="64"/>
          <bgColor theme="9"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HGSｺﾞｼｯｸM"/>
        <family val="3"/>
        <charset val="128"/>
        <scheme val="none"/>
      </font>
      <fill>
        <patternFill patternType="solid">
          <fgColor indexed="64"/>
          <bgColor theme="9"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HGSｺﾞｼｯｸM"/>
        <family val="3"/>
        <charset val="128"/>
        <scheme val="none"/>
      </font>
      <fill>
        <patternFill patternType="solid">
          <fgColor indexed="64"/>
          <bgColor theme="9"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HGSｺﾞｼｯｸM"/>
        <family val="3"/>
        <charset val="128"/>
        <scheme val="none"/>
      </font>
      <fill>
        <patternFill patternType="solid">
          <fgColor indexed="64"/>
          <bgColor theme="9"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HGSｺﾞｼｯｸM"/>
        <family val="3"/>
        <charset val="128"/>
        <scheme val="none"/>
      </font>
      <fill>
        <patternFill patternType="solid">
          <fgColor indexed="64"/>
          <bgColor theme="9"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HGSｺﾞｼｯｸM"/>
        <family val="3"/>
        <charset val="128"/>
        <scheme val="none"/>
      </font>
      <fill>
        <patternFill patternType="solid">
          <fgColor indexed="64"/>
          <bgColor theme="9"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HGSｺﾞｼｯｸM"/>
        <family val="3"/>
        <charset val="128"/>
        <scheme val="none"/>
      </font>
      <fill>
        <patternFill patternType="solid">
          <fgColor indexed="64"/>
          <bgColor theme="9" tint="0.79998168889431442"/>
        </patternFill>
      </fill>
      <alignment horizontal="center" vertical="center"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rgb="FF000000"/>
        <name val="HGSｺﾞｼｯｸM"/>
        <family val="3"/>
        <charset val="128"/>
        <scheme val="none"/>
      </font>
      <fill>
        <patternFill patternType="none">
          <fgColor indexed="64"/>
          <bgColor theme="9"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HGSｺﾞｼｯｸM"/>
        <family val="3"/>
        <charset val="128"/>
        <scheme val="none"/>
      </font>
      <fill>
        <patternFill patternType="solid">
          <fgColor indexed="64"/>
          <bgColor theme="9"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HGSｺﾞｼｯｸM"/>
        <family val="3"/>
        <charset val="128"/>
        <scheme val="none"/>
      </font>
      <fill>
        <patternFill patternType="none">
          <fgColor indexed="64"/>
          <bgColor theme="9"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HGSｺﾞｼｯｸM"/>
        <family val="3"/>
        <charset val="128"/>
        <scheme val="none"/>
      </font>
      <fill>
        <patternFill patternType="none">
          <fgColor indexed="64"/>
          <bgColor theme="9"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HGSｺﾞｼｯｸM"/>
        <family val="3"/>
        <charset val="128"/>
        <scheme val="none"/>
      </font>
      <fill>
        <patternFill patternType="none">
          <fgColor indexed="64"/>
          <bgColor theme="9"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HGSｺﾞｼｯｸM"/>
        <family val="3"/>
        <charset val="128"/>
        <scheme val="none"/>
      </font>
      <fill>
        <patternFill patternType="none">
          <fgColor indexed="64"/>
          <bgColor theme="9"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HGSｺﾞｼｯｸM"/>
        <family val="3"/>
        <charset val="128"/>
        <scheme val="none"/>
      </font>
      <fill>
        <patternFill patternType="none">
          <fgColor indexed="64"/>
          <bgColor theme="9"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HGSｺﾞｼｯｸM"/>
        <family val="3"/>
        <charset val="128"/>
        <scheme val="none"/>
      </font>
      <fill>
        <patternFill patternType="none">
          <fgColor indexed="64"/>
          <bgColor theme="9"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HGSｺﾞｼｯｸM"/>
        <family val="3"/>
        <charset val="128"/>
        <scheme val="none"/>
      </font>
      <fill>
        <patternFill patternType="none">
          <fgColor indexed="64"/>
          <bgColor theme="9"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HGSｺﾞｼｯｸM"/>
        <family val="3"/>
        <charset val="128"/>
        <scheme val="none"/>
      </font>
      <fill>
        <patternFill patternType="none">
          <fgColor indexed="64"/>
          <bgColor theme="9"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HGSｺﾞｼｯｸM"/>
        <family val="3"/>
        <charset val="128"/>
        <scheme val="none"/>
      </font>
      <fill>
        <patternFill patternType="none">
          <fgColor indexed="64"/>
          <bgColor theme="9"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HGSｺﾞｼｯｸM"/>
        <family val="3"/>
        <charset val="128"/>
        <scheme val="none"/>
      </font>
      <fill>
        <patternFill patternType="none">
          <fgColor indexed="64"/>
          <bgColor theme="9"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HGSｺﾞｼｯｸM"/>
        <family val="3"/>
        <charset val="128"/>
        <scheme val="none"/>
      </font>
      <fill>
        <patternFill patternType="none">
          <fgColor indexed="64"/>
          <bgColor theme="9"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HGSｺﾞｼｯｸM"/>
        <family val="3"/>
        <charset val="128"/>
        <scheme val="none"/>
      </font>
      <fill>
        <patternFill patternType="none">
          <fgColor indexed="64"/>
          <bgColor theme="9"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HGSｺﾞｼｯｸM"/>
        <family val="3"/>
        <charset val="128"/>
        <scheme val="none"/>
      </font>
      <fill>
        <patternFill patternType="none">
          <fgColor indexed="64"/>
          <bgColor theme="9"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HGSｺﾞｼｯｸM"/>
        <family val="3"/>
        <charset val="128"/>
        <scheme val="none"/>
      </font>
      <fill>
        <patternFill patternType="none">
          <fgColor indexed="64"/>
          <bgColor theme="9"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HGSｺﾞｼｯｸM"/>
        <family val="3"/>
        <charset val="128"/>
        <scheme val="none"/>
      </font>
      <fill>
        <patternFill patternType="none">
          <fgColor indexed="64"/>
          <bgColor theme="9"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HGSｺﾞｼｯｸM"/>
        <family val="3"/>
        <charset val="128"/>
        <scheme val="none"/>
      </font>
      <fill>
        <patternFill patternType="none">
          <fgColor indexed="64"/>
          <bgColor theme="9"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HGSｺﾞｼｯｸM"/>
        <family val="3"/>
        <charset val="128"/>
        <scheme val="none"/>
      </font>
      <fill>
        <patternFill patternType="none">
          <fgColor indexed="64"/>
          <bgColor theme="9"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HGSｺﾞｼｯｸM"/>
        <family val="3"/>
        <charset val="128"/>
        <scheme val="none"/>
      </font>
      <fill>
        <patternFill patternType="none">
          <fgColor indexed="64"/>
          <bgColor theme="9"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HGSｺﾞｼｯｸM"/>
        <family val="3"/>
        <charset val="128"/>
        <scheme val="none"/>
      </font>
      <fill>
        <patternFill patternType="none">
          <fgColor indexed="64"/>
          <bgColor theme="9"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HGSｺﾞｼｯｸM"/>
        <family val="3"/>
        <charset val="128"/>
        <scheme val="none"/>
      </font>
      <fill>
        <patternFill patternType="none">
          <fgColor indexed="64"/>
          <bgColor theme="9" tint="0.79998168889431442"/>
        </patternFill>
      </fill>
      <alignment horizontal="center" vertical="center" textRotation="0" wrapText="0" indent="0" justifyLastLine="0" shrinkToFit="0" readingOrder="0"/>
    </dxf>
    <dxf>
      <font>
        <strike val="0"/>
        <outline val="0"/>
        <shadow val="0"/>
        <vertAlign val="baseline"/>
        <name val="HGSｺﾞｼｯｸM"/>
        <family val="3"/>
        <charset val="128"/>
        <scheme val="none"/>
      </font>
      <fill>
        <patternFill patternType="none">
          <fgColor indexed="64"/>
          <bgColor theme="9" tint="0.79998168889431442"/>
        </patternFill>
      </fill>
      <alignment horizontal="center"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0"/>
        <color rgb="FF000000"/>
        <name val="HGSｺﾞｼｯｸM"/>
        <family val="3"/>
        <charset val="128"/>
        <scheme val="none"/>
      </font>
      <fill>
        <patternFill patternType="none">
          <fgColor indexed="64"/>
          <bgColor theme="9" tint="0.79998168889431442"/>
        </patternFill>
      </fill>
      <alignment horizontal="center" vertical="center" textRotation="0" wrapText="0" indent="0" justifyLastLine="0" shrinkToFit="0" readingOrder="0"/>
    </dxf>
    <dxf>
      <font>
        <strike val="0"/>
        <outline val="0"/>
        <shadow val="0"/>
        <u val="none"/>
        <vertAlign val="baseline"/>
        <sz val="8"/>
        <color rgb="FF000000"/>
        <name val="HGSｺﾞｼｯｸM"/>
        <family val="3"/>
        <charset val="128"/>
        <scheme val="none"/>
      </font>
      <fill>
        <patternFill patternType="none">
          <fgColor indexed="64"/>
          <bgColor indexed="65"/>
        </patternFill>
      </fill>
      <alignment horizontal="center" vertical="bottom" textRotation="0" wrapText="0" indent="0" justifyLastLine="0" shrinkToFit="0" readingOrder="0"/>
    </dxf>
  </dxfs>
  <tableStyles count="0" defaultTableStyle="TableStyleMedium2" defaultPivotStyle="PivotStyleLight16"/>
  <colors>
    <mruColors>
      <color rgb="FFFFCCCC"/>
      <color rgb="FFFF9999"/>
      <color rgb="FFCC00CC"/>
      <color rgb="FFFF00FF"/>
      <color rgb="FFE7F6FF"/>
      <color rgb="FFCCECFF"/>
      <color rgb="FFFFF9DD"/>
      <color rgb="FFFFF3B9"/>
      <color rgb="FFDDDDDD"/>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3750845</xdr:colOff>
      <xdr:row>71</xdr:row>
      <xdr:rowOff>123825</xdr:rowOff>
    </xdr:from>
    <xdr:to>
      <xdr:col>10</xdr:col>
      <xdr:colOff>8856245</xdr:colOff>
      <xdr:row>74</xdr:row>
      <xdr:rowOff>28575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303292" y="8806614"/>
          <a:ext cx="5105400" cy="837198"/>
        </a:xfrm>
        <a:prstGeom prst="rect">
          <a:avLst/>
        </a:prstGeom>
        <a:solidFill>
          <a:schemeClr val="accent4">
            <a:lumMod val="40000"/>
            <a:lumOff val="60000"/>
          </a:schemeClr>
        </a:solidFill>
        <a:ln w="9525" cmpd="sng">
          <a:solidFill>
            <a:schemeClr val="accent4">
              <a:lumMod val="75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216000" tIns="72000" bIns="72000" rtlCol="0" anchor="ctr" anchorCtr="0"/>
        <a:lstStyle/>
        <a:p>
          <a:pPr marL="0" marR="0" indent="0" algn="l" defTabSz="914400" rtl="0" eaLnBrk="1" fontAlgn="auto" latinLnBrk="0" hangingPunct="1">
            <a:lnSpc>
              <a:spcPct val="100000"/>
            </a:lnSpc>
            <a:spcBef>
              <a:spcPts val="0"/>
            </a:spcBef>
            <a:spcAft>
              <a:spcPts val="0"/>
            </a:spcAft>
            <a:buClrTx/>
            <a:buSzTx/>
            <a:buFontTx/>
            <a:buNone/>
            <a:tabLst/>
            <a:defRPr/>
          </a:pPr>
          <a:r>
            <a:rPr lang="en-US"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 </a:t>
          </a:r>
          <a:r>
            <a:rPr lang="ja-JP" altLang="en-US"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a:t>
          </a:r>
          <a:r>
            <a:rPr lang="ja-JP"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三菱</a:t>
          </a:r>
          <a:r>
            <a:rPr lang="en-US"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UFJ</a:t>
          </a:r>
          <a:r>
            <a:rPr lang="ja-JP"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銀行</a:t>
          </a:r>
          <a:r>
            <a:rPr lang="ja-JP" altLang="en-US"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a:t>
          </a:r>
          <a:r>
            <a:rPr lang="ja-JP"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三井住友銀行</a:t>
          </a:r>
          <a:r>
            <a:rPr lang="ja-JP" altLang="en-US"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a:t>
          </a:r>
          <a:r>
            <a:rPr lang="ja-JP"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十六銀行</a:t>
          </a:r>
          <a:r>
            <a:rPr lang="ja-JP" altLang="en-US"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a:t>
          </a:r>
          <a:r>
            <a:rPr lang="ja-JP"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にて振込口座を開設されている方</a:t>
          </a:r>
          <a:r>
            <a:rPr lang="ja-JP" altLang="en-US"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は</a:t>
          </a:r>
          <a:r>
            <a:rPr lang="ja-JP"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a:t>
          </a:r>
          <a:endParaRPr lang="en-US"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　　</a:t>
          </a:r>
          <a:r>
            <a:rPr lang="ja-JP"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いずれかの銀行</a:t>
          </a:r>
          <a:r>
            <a:rPr lang="ja-JP" altLang="en-US"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の口座としていただけますと幸い</a:t>
          </a:r>
          <a:r>
            <a:rPr lang="ja-JP"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です</a:t>
          </a:r>
          <a:r>
            <a:rPr lang="ja-JP" altLang="en-US"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a:t>
          </a:r>
          <a:endParaRPr lang="en-US"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800">
              <a:solidFill>
                <a:sysClr val="windowText" lastClr="000000"/>
              </a:solidFill>
              <a:effectLst/>
              <a:latin typeface="Arial" panose="020B0604020202020204" pitchFamily="34" charset="0"/>
              <a:ea typeface="HGSｺﾞｼｯｸM" panose="020B0600000000000000" pitchFamily="50" charset="-128"/>
              <a:cs typeface="Arial" panose="020B0604020202020204" pitchFamily="34" charset="0"/>
            </a:rPr>
            <a:t>　 　</a:t>
          </a:r>
          <a:r>
            <a:rPr lang="en-US" altLang="ja-JP" sz="800">
              <a:solidFill>
                <a:sysClr val="windowText" lastClr="000000"/>
              </a:solidFill>
              <a:effectLst/>
              <a:latin typeface="Arial" panose="020B0604020202020204" pitchFamily="34" charset="0"/>
              <a:ea typeface="HGSｺﾞｼｯｸM" panose="020B0600000000000000" pitchFamily="50" charset="-128"/>
              <a:cs typeface="Arial" panose="020B0604020202020204" pitchFamily="34" charset="0"/>
            </a:rPr>
            <a:t>If you have opened a bank account with Mitsubishi UFJ Bank, Mitsui Sumitomo Bank or</a:t>
          </a: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800" baseline="0">
              <a:solidFill>
                <a:sysClr val="windowText" lastClr="000000"/>
              </a:solidFill>
              <a:effectLst/>
              <a:latin typeface="Arial" panose="020B0604020202020204" pitchFamily="34" charset="0"/>
              <a:ea typeface="HGSｺﾞｼｯｸM" panose="020B0600000000000000" pitchFamily="50" charset="-128"/>
              <a:cs typeface="Arial" panose="020B0604020202020204" pitchFamily="34" charset="0"/>
            </a:rPr>
            <a:t>   </a:t>
          </a:r>
          <a:r>
            <a:rPr lang="en-US" altLang="ja-JP" sz="800">
              <a:solidFill>
                <a:sysClr val="windowText" lastClr="000000"/>
              </a:solidFill>
              <a:effectLst/>
              <a:latin typeface="Arial" panose="020B0604020202020204" pitchFamily="34" charset="0"/>
              <a:ea typeface="HGSｺﾞｼｯｸM" panose="020B0600000000000000" pitchFamily="50" charset="-128"/>
              <a:cs typeface="Arial" panose="020B0604020202020204" pitchFamily="34" charset="0"/>
            </a:rPr>
            <a:t> </a:t>
          </a:r>
          <a:r>
            <a:rPr lang="ja-JP" altLang="en-US" sz="800">
              <a:solidFill>
                <a:sysClr val="windowText" lastClr="000000"/>
              </a:solidFill>
              <a:effectLst/>
              <a:latin typeface="Arial" panose="020B0604020202020204" pitchFamily="34" charset="0"/>
              <a:ea typeface="HGSｺﾞｼｯｸM" panose="020B0600000000000000" pitchFamily="50" charset="-128"/>
              <a:cs typeface="Arial" panose="020B0604020202020204" pitchFamily="34" charset="0"/>
            </a:rPr>
            <a:t>　</a:t>
          </a:r>
          <a:r>
            <a:rPr lang="en-US" altLang="ja-JP" sz="800">
              <a:solidFill>
                <a:sysClr val="windowText" lastClr="000000"/>
              </a:solidFill>
              <a:effectLst/>
              <a:latin typeface="Arial" panose="020B0604020202020204" pitchFamily="34" charset="0"/>
              <a:ea typeface="HGSｺﾞｼｯｸM" panose="020B0600000000000000" pitchFamily="50" charset="-128"/>
              <a:cs typeface="Arial" panose="020B0604020202020204" pitchFamily="34" charset="0"/>
            </a:rPr>
            <a:t>Juroku Bank, we would appreciate if you could enter information about one of these bank accounts.</a:t>
          </a:r>
          <a:endParaRPr lang="ja-JP" altLang="ja-JP" sz="800">
            <a:solidFill>
              <a:sysClr val="windowText" lastClr="000000"/>
            </a:solidFill>
            <a:effectLst/>
            <a:latin typeface="Arial" panose="020B0604020202020204" pitchFamily="34" charset="0"/>
            <a:ea typeface="HGSｺﾞｼｯｸM" panose="020B0600000000000000" pitchFamily="50" charset="-128"/>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3760868</xdr:colOff>
      <xdr:row>71</xdr:row>
      <xdr:rowOff>123825</xdr:rowOff>
    </xdr:from>
    <xdr:to>
      <xdr:col>10</xdr:col>
      <xdr:colOff>8866268</xdr:colOff>
      <xdr:row>74</xdr:row>
      <xdr:rowOff>28575</xdr:rowOff>
    </xdr:to>
    <xdr:sp macro="" textlink="">
      <xdr:nvSpPr>
        <xdr:cNvPr id="2" name="テキスト ボックス 1">
          <a:extLst>
            <a:ext uri="{FF2B5EF4-FFF2-40B4-BE49-F238E27FC236}">
              <a16:creationId xmlns:a16="http://schemas.microsoft.com/office/drawing/2014/main" id="{C99B5446-AD6A-4B91-BE1D-9D1B9A5AE17F}"/>
            </a:ext>
          </a:extLst>
        </xdr:cNvPr>
        <xdr:cNvSpPr txBox="1"/>
      </xdr:nvSpPr>
      <xdr:spPr>
        <a:xfrm>
          <a:off x="12363447" y="8806614"/>
          <a:ext cx="5105400" cy="837198"/>
        </a:xfrm>
        <a:prstGeom prst="rect">
          <a:avLst/>
        </a:prstGeom>
        <a:solidFill>
          <a:schemeClr val="accent4">
            <a:lumMod val="40000"/>
            <a:lumOff val="60000"/>
          </a:schemeClr>
        </a:solidFill>
        <a:ln w="9525" cmpd="sng">
          <a:solidFill>
            <a:schemeClr val="accent4">
              <a:lumMod val="75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216000" tIns="72000" bIns="72000" rtlCol="0" anchor="ctr" anchorCtr="0"/>
        <a:lstStyle/>
        <a:p>
          <a:pPr marL="0" marR="0" indent="0" algn="l" defTabSz="914400" rtl="0" eaLnBrk="1" fontAlgn="auto" latinLnBrk="0" hangingPunct="1">
            <a:lnSpc>
              <a:spcPct val="100000"/>
            </a:lnSpc>
            <a:spcBef>
              <a:spcPts val="0"/>
            </a:spcBef>
            <a:spcAft>
              <a:spcPts val="0"/>
            </a:spcAft>
            <a:buClrTx/>
            <a:buSzTx/>
            <a:buFontTx/>
            <a:buNone/>
            <a:tabLst/>
            <a:defRPr/>
          </a:pPr>
          <a:r>
            <a:rPr lang="en-US"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 </a:t>
          </a:r>
          <a:r>
            <a:rPr lang="ja-JP" altLang="en-US"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a:t>
          </a:r>
          <a:r>
            <a:rPr lang="ja-JP"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三菱</a:t>
          </a:r>
          <a:r>
            <a:rPr lang="en-US"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UFJ</a:t>
          </a:r>
          <a:r>
            <a:rPr lang="ja-JP"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銀行</a:t>
          </a:r>
          <a:r>
            <a:rPr lang="ja-JP" altLang="en-US"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a:t>
          </a:r>
          <a:r>
            <a:rPr lang="ja-JP"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三井住友銀行</a:t>
          </a:r>
          <a:r>
            <a:rPr lang="ja-JP" altLang="en-US"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a:t>
          </a:r>
          <a:r>
            <a:rPr lang="ja-JP"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十六銀行</a:t>
          </a:r>
          <a:r>
            <a:rPr lang="ja-JP" altLang="en-US"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a:t>
          </a:r>
          <a:r>
            <a:rPr lang="ja-JP"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にて振込口座を開設されている方</a:t>
          </a:r>
          <a:r>
            <a:rPr lang="ja-JP" altLang="en-US"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は</a:t>
          </a:r>
          <a:r>
            <a:rPr lang="ja-JP"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a:t>
          </a:r>
          <a:endParaRPr lang="en-US"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　　</a:t>
          </a:r>
          <a:r>
            <a:rPr lang="ja-JP"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いずれかの銀行</a:t>
          </a:r>
          <a:r>
            <a:rPr lang="ja-JP" altLang="en-US"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の口座としていただけますと幸い</a:t>
          </a:r>
          <a:r>
            <a:rPr lang="ja-JP"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です</a:t>
          </a:r>
          <a:r>
            <a:rPr lang="ja-JP" altLang="en-US"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a:t>
          </a:r>
          <a:endParaRPr lang="en-US"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800">
              <a:solidFill>
                <a:sysClr val="windowText" lastClr="000000"/>
              </a:solidFill>
              <a:effectLst/>
              <a:latin typeface="Arial" panose="020B0604020202020204" pitchFamily="34" charset="0"/>
              <a:ea typeface="HGSｺﾞｼｯｸM" panose="020B0600000000000000" pitchFamily="50" charset="-128"/>
              <a:cs typeface="Arial" panose="020B0604020202020204" pitchFamily="34" charset="0"/>
            </a:rPr>
            <a:t>　 　</a:t>
          </a:r>
          <a:r>
            <a:rPr lang="en-US" altLang="ja-JP" sz="800">
              <a:solidFill>
                <a:sysClr val="windowText" lastClr="000000"/>
              </a:solidFill>
              <a:effectLst/>
              <a:latin typeface="Arial" panose="020B0604020202020204" pitchFamily="34" charset="0"/>
              <a:ea typeface="HGSｺﾞｼｯｸM" panose="020B0600000000000000" pitchFamily="50" charset="-128"/>
              <a:cs typeface="Arial" panose="020B0604020202020204" pitchFamily="34" charset="0"/>
            </a:rPr>
            <a:t>If you have opened a bank account with Mitsubishi UFJ Bank, Mitsui Sumitomo Bank or</a:t>
          </a: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800" baseline="0">
              <a:solidFill>
                <a:sysClr val="windowText" lastClr="000000"/>
              </a:solidFill>
              <a:effectLst/>
              <a:latin typeface="Arial" panose="020B0604020202020204" pitchFamily="34" charset="0"/>
              <a:ea typeface="HGSｺﾞｼｯｸM" panose="020B0600000000000000" pitchFamily="50" charset="-128"/>
              <a:cs typeface="Arial" panose="020B0604020202020204" pitchFamily="34" charset="0"/>
            </a:rPr>
            <a:t>   </a:t>
          </a:r>
          <a:r>
            <a:rPr lang="en-US" altLang="ja-JP" sz="800">
              <a:solidFill>
                <a:sysClr val="windowText" lastClr="000000"/>
              </a:solidFill>
              <a:effectLst/>
              <a:latin typeface="Arial" panose="020B0604020202020204" pitchFamily="34" charset="0"/>
              <a:ea typeface="HGSｺﾞｼｯｸM" panose="020B0600000000000000" pitchFamily="50" charset="-128"/>
              <a:cs typeface="Arial" panose="020B0604020202020204" pitchFamily="34" charset="0"/>
            </a:rPr>
            <a:t> </a:t>
          </a:r>
          <a:r>
            <a:rPr lang="ja-JP" altLang="en-US" sz="800">
              <a:solidFill>
                <a:sysClr val="windowText" lastClr="000000"/>
              </a:solidFill>
              <a:effectLst/>
              <a:latin typeface="Arial" panose="020B0604020202020204" pitchFamily="34" charset="0"/>
              <a:ea typeface="HGSｺﾞｼｯｸM" panose="020B0600000000000000" pitchFamily="50" charset="-128"/>
              <a:cs typeface="Arial" panose="020B0604020202020204" pitchFamily="34" charset="0"/>
            </a:rPr>
            <a:t>　</a:t>
          </a:r>
          <a:r>
            <a:rPr lang="en-US" altLang="ja-JP" sz="800">
              <a:solidFill>
                <a:sysClr val="windowText" lastClr="000000"/>
              </a:solidFill>
              <a:effectLst/>
              <a:latin typeface="Arial" panose="020B0604020202020204" pitchFamily="34" charset="0"/>
              <a:ea typeface="HGSｺﾞｼｯｸM" panose="020B0600000000000000" pitchFamily="50" charset="-128"/>
              <a:cs typeface="Arial" panose="020B0604020202020204" pitchFamily="34" charset="0"/>
            </a:rPr>
            <a:t>Juroku Bank, we would appreciate if you could enter information about one of these bank accounts.</a:t>
          </a:r>
          <a:endParaRPr lang="ja-JP" altLang="ja-JP" sz="800">
            <a:solidFill>
              <a:sysClr val="windowText" lastClr="000000"/>
            </a:solidFill>
            <a:effectLst/>
            <a:latin typeface="Arial" panose="020B0604020202020204" pitchFamily="34" charset="0"/>
            <a:ea typeface="HGSｺﾞｼｯｸM" panose="020B0600000000000000" pitchFamily="50" charset="-128"/>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123825</xdr:colOff>
      <xdr:row>2</xdr:row>
      <xdr:rowOff>57150</xdr:rowOff>
    </xdr:from>
    <xdr:to>
      <xdr:col>3</xdr:col>
      <xdr:colOff>609600</xdr:colOff>
      <xdr:row>2</xdr:row>
      <xdr:rowOff>314325</xdr:rowOff>
    </xdr:to>
    <xdr:sp macro="" textlink="">
      <xdr:nvSpPr>
        <xdr:cNvPr id="2" name="正方形/長方形 1">
          <a:extLst>
            <a:ext uri="{FF2B5EF4-FFF2-40B4-BE49-F238E27FC236}">
              <a16:creationId xmlns:a16="http://schemas.microsoft.com/office/drawing/2014/main" id="{A7751187-2F56-3E5F-7480-DB1ED9D52227}"/>
            </a:ext>
          </a:extLst>
        </xdr:cNvPr>
        <xdr:cNvSpPr/>
      </xdr:nvSpPr>
      <xdr:spPr>
        <a:xfrm>
          <a:off x="695325" y="533400"/>
          <a:ext cx="485775" cy="257175"/>
        </a:xfrm>
        <a:prstGeom prst="rect">
          <a:avLst/>
        </a:prstGeom>
        <a:solidFill>
          <a:srgbClr val="FFCCCC"/>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123825</xdr:colOff>
      <xdr:row>2</xdr:row>
      <xdr:rowOff>66675</xdr:rowOff>
    </xdr:from>
    <xdr:to>
      <xdr:col>4</xdr:col>
      <xdr:colOff>609600</xdr:colOff>
      <xdr:row>2</xdr:row>
      <xdr:rowOff>323850</xdr:rowOff>
    </xdr:to>
    <xdr:sp macro="" textlink="">
      <xdr:nvSpPr>
        <xdr:cNvPr id="3" name="正方形/長方形 2">
          <a:extLst>
            <a:ext uri="{FF2B5EF4-FFF2-40B4-BE49-F238E27FC236}">
              <a16:creationId xmlns:a16="http://schemas.microsoft.com/office/drawing/2014/main" id="{3223923E-005A-42BF-BFD0-4B20B1CA6C7C}"/>
            </a:ext>
          </a:extLst>
        </xdr:cNvPr>
        <xdr:cNvSpPr/>
      </xdr:nvSpPr>
      <xdr:spPr>
        <a:xfrm>
          <a:off x="695325" y="923925"/>
          <a:ext cx="485775" cy="257175"/>
        </a:xfrm>
        <a:prstGeom prst="rect">
          <a:avLst/>
        </a:prstGeom>
        <a:solidFill>
          <a:srgbClr val="DDDDDD"/>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61</xdr:col>
      <xdr:colOff>115025</xdr:colOff>
      <xdr:row>0</xdr:row>
      <xdr:rowOff>206931</xdr:rowOff>
    </xdr:from>
    <xdr:to>
      <xdr:col>67</xdr:col>
      <xdr:colOff>1328209</xdr:colOff>
      <xdr:row>2</xdr:row>
      <xdr:rowOff>337273</xdr:rowOff>
    </xdr:to>
    <xdr:sp macro="" textlink="">
      <xdr:nvSpPr>
        <xdr:cNvPr id="4" name="正方形/長方形 3">
          <a:extLst>
            <a:ext uri="{FF2B5EF4-FFF2-40B4-BE49-F238E27FC236}">
              <a16:creationId xmlns:a16="http://schemas.microsoft.com/office/drawing/2014/main" id="{C84C776B-E295-73E4-A881-A74F984D23E2}"/>
            </a:ext>
          </a:extLst>
        </xdr:cNvPr>
        <xdr:cNvSpPr/>
      </xdr:nvSpPr>
      <xdr:spPr>
        <a:xfrm>
          <a:off x="27229525" y="206931"/>
          <a:ext cx="6092101" cy="606592"/>
        </a:xfrm>
        <a:prstGeom prst="rect">
          <a:avLst/>
        </a:prstGeom>
        <a:solidFill>
          <a:schemeClr val="accent4">
            <a:lumMod val="20000"/>
            <a:lumOff val="80000"/>
          </a:schemeClr>
        </a:solidFill>
        <a:ln w="19050">
          <a:solidFill>
            <a:schemeClr val="accent4">
              <a:lumMod val="75000"/>
            </a:schemeClr>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　「三菱</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UFJ</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銀行」「三井住友銀行」「十六銀行」にて振込口座を開設されている方は、</a:t>
          </a:r>
          <a:endParaRPr kumimoji="1" lang="en-US" altLang="ja-JP" sz="110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　いずれかの銀行の口座としていただけますと幸いです。</a:t>
          </a:r>
          <a:endParaRPr kumimoji="1" lang="en-US" altLang="ja-JP" sz="11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3600451</xdr:colOff>
      <xdr:row>71</xdr:row>
      <xdr:rowOff>123825</xdr:rowOff>
    </xdr:from>
    <xdr:to>
      <xdr:col>10</xdr:col>
      <xdr:colOff>8705851</xdr:colOff>
      <xdr:row>74</xdr:row>
      <xdr:rowOff>28575</xdr:rowOff>
    </xdr:to>
    <xdr:sp macro="" textlink="">
      <xdr:nvSpPr>
        <xdr:cNvPr id="2" name="テキスト ボックス 1">
          <a:extLst>
            <a:ext uri="{FF2B5EF4-FFF2-40B4-BE49-F238E27FC236}">
              <a16:creationId xmlns:a16="http://schemas.microsoft.com/office/drawing/2014/main" id="{94AADB87-4597-496E-B80B-F95ED29C7BFA}"/>
            </a:ext>
          </a:extLst>
        </xdr:cNvPr>
        <xdr:cNvSpPr txBox="1"/>
      </xdr:nvSpPr>
      <xdr:spPr>
        <a:xfrm>
          <a:off x="8477250" y="8848725"/>
          <a:ext cx="0" cy="847725"/>
        </a:xfrm>
        <a:prstGeom prst="rect">
          <a:avLst/>
        </a:prstGeom>
        <a:solidFill>
          <a:schemeClr val="accent4">
            <a:lumMod val="40000"/>
            <a:lumOff val="60000"/>
          </a:schemeClr>
        </a:solidFill>
        <a:ln w="9525" cmpd="sng">
          <a:solidFill>
            <a:schemeClr val="accent4">
              <a:lumMod val="75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216000" tIns="72000" bIns="72000" rtlCol="0" anchor="ctr" anchorCtr="0"/>
        <a:lstStyle/>
        <a:p>
          <a:pPr marL="0" marR="0" indent="0" algn="l" defTabSz="914400" rtl="0" eaLnBrk="1" fontAlgn="auto" latinLnBrk="0" hangingPunct="1">
            <a:lnSpc>
              <a:spcPct val="100000"/>
            </a:lnSpc>
            <a:spcBef>
              <a:spcPts val="0"/>
            </a:spcBef>
            <a:spcAft>
              <a:spcPts val="0"/>
            </a:spcAft>
            <a:buClrTx/>
            <a:buSzTx/>
            <a:buFontTx/>
            <a:buNone/>
            <a:tabLst/>
            <a:defRPr/>
          </a:pPr>
          <a:r>
            <a:rPr lang="en-US"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 </a:t>
          </a:r>
          <a:r>
            <a:rPr lang="ja-JP" altLang="en-US"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a:t>
          </a:r>
          <a:r>
            <a:rPr lang="ja-JP"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三菱</a:t>
          </a:r>
          <a:r>
            <a:rPr lang="en-US"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UFJ</a:t>
          </a:r>
          <a:r>
            <a:rPr lang="ja-JP"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銀行</a:t>
          </a:r>
          <a:r>
            <a:rPr lang="ja-JP" altLang="en-US"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a:t>
          </a:r>
          <a:r>
            <a:rPr lang="ja-JP"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三井住友銀行</a:t>
          </a:r>
          <a:r>
            <a:rPr lang="ja-JP" altLang="en-US"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a:t>
          </a:r>
          <a:r>
            <a:rPr lang="ja-JP"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十六銀行</a:t>
          </a:r>
          <a:r>
            <a:rPr lang="ja-JP" altLang="en-US"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a:t>
          </a:r>
          <a:r>
            <a:rPr lang="ja-JP"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にて振込口座を開設されている方</a:t>
          </a:r>
          <a:r>
            <a:rPr lang="ja-JP" altLang="en-US"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は</a:t>
          </a:r>
          <a:r>
            <a:rPr lang="ja-JP"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a:t>
          </a:r>
          <a:endParaRPr lang="en-US"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　　</a:t>
          </a:r>
          <a:r>
            <a:rPr lang="ja-JP"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いずれかの銀行</a:t>
          </a:r>
          <a:r>
            <a:rPr lang="ja-JP" altLang="en-US"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の口座としていただけますと幸い</a:t>
          </a:r>
          <a:r>
            <a:rPr lang="ja-JP"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です</a:t>
          </a:r>
          <a:r>
            <a:rPr lang="ja-JP" altLang="en-US"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a:t>
          </a:r>
          <a:endParaRPr lang="en-US"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800">
              <a:solidFill>
                <a:sysClr val="windowText" lastClr="000000"/>
              </a:solidFill>
              <a:effectLst/>
              <a:latin typeface="Arial" panose="020B0604020202020204" pitchFamily="34" charset="0"/>
              <a:ea typeface="HGSｺﾞｼｯｸM" panose="020B0600000000000000" pitchFamily="50" charset="-128"/>
              <a:cs typeface="Arial" panose="020B0604020202020204" pitchFamily="34" charset="0"/>
            </a:rPr>
            <a:t>　 　</a:t>
          </a:r>
          <a:r>
            <a:rPr lang="en-US" altLang="ja-JP" sz="800">
              <a:solidFill>
                <a:sysClr val="windowText" lastClr="000000"/>
              </a:solidFill>
              <a:effectLst/>
              <a:latin typeface="Arial" panose="020B0604020202020204" pitchFamily="34" charset="0"/>
              <a:ea typeface="HGSｺﾞｼｯｸM" panose="020B0600000000000000" pitchFamily="50" charset="-128"/>
              <a:cs typeface="Arial" panose="020B0604020202020204" pitchFamily="34" charset="0"/>
            </a:rPr>
            <a:t>If you have opened a bank account with Mitsubishi UFJ Bank, Mitsui Sumitomo Bank or</a:t>
          </a: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800" baseline="0">
              <a:solidFill>
                <a:sysClr val="windowText" lastClr="000000"/>
              </a:solidFill>
              <a:effectLst/>
              <a:latin typeface="Arial" panose="020B0604020202020204" pitchFamily="34" charset="0"/>
              <a:ea typeface="HGSｺﾞｼｯｸM" panose="020B0600000000000000" pitchFamily="50" charset="-128"/>
              <a:cs typeface="Arial" panose="020B0604020202020204" pitchFamily="34" charset="0"/>
            </a:rPr>
            <a:t>   </a:t>
          </a:r>
          <a:r>
            <a:rPr lang="en-US" altLang="ja-JP" sz="800">
              <a:solidFill>
                <a:sysClr val="windowText" lastClr="000000"/>
              </a:solidFill>
              <a:effectLst/>
              <a:latin typeface="Arial" panose="020B0604020202020204" pitchFamily="34" charset="0"/>
              <a:ea typeface="HGSｺﾞｼｯｸM" panose="020B0600000000000000" pitchFamily="50" charset="-128"/>
              <a:cs typeface="Arial" panose="020B0604020202020204" pitchFamily="34" charset="0"/>
            </a:rPr>
            <a:t> </a:t>
          </a:r>
          <a:r>
            <a:rPr lang="ja-JP" altLang="en-US" sz="800">
              <a:solidFill>
                <a:sysClr val="windowText" lastClr="000000"/>
              </a:solidFill>
              <a:effectLst/>
              <a:latin typeface="Arial" panose="020B0604020202020204" pitchFamily="34" charset="0"/>
              <a:ea typeface="HGSｺﾞｼｯｸM" panose="020B0600000000000000" pitchFamily="50" charset="-128"/>
              <a:cs typeface="Arial" panose="020B0604020202020204" pitchFamily="34" charset="0"/>
            </a:rPr>
            <a:t>　</a:t>
          </a:r>
          <a:r>
            <a:rPr lang="en-US" altLang="ja-JP" sz="800">
              <a:solidFill>
                <a:sysClr val="windowText" lastClr="000000"/>
              </a:solidFill>
              <a:effectLst/>
              <a:latin typeface="Arial" panose="020B0604020202020204" pitchFamily="34" charset="0"/>
              <a:ea typeface="HGSｺﾞｼｯｸM" panose="020B0600000000000000" pitchFamily="50" charset="-128"/>
              <a:cs typeface="Arial" panose="020B0604020202020204" pitchFamily="34" charset="0"/>
            </a:rPr>
            <a:t>Juroku Bank, we would appreciate if you could enter information about one of these bank accounts.</a:t>
          </a:r>
          <a:endParaRPr lang="ja-JP" altLang="ja-JP" sz="800">
            <a:solidFill>
              <a:sysClr val="windowText" lastClr="000000"/>
            </a:solidFill>
            <a:effectLst/>
            <a:latin typeface="Arial" panose="020B0604020202020204" pitchFamily="34" charset="0"/>
            <a:ea typeface="HGSｺﾞｼｯｸM" panose="020B0600000000000000" pitchFamily="50" charset="-128"/>
            <a:cs typeface="Arial" panose="020B0604020202020204" pitchFamily="34" charset="0"/>
          </a:endParaRPr>
        </a:p>
      </xdr:txBody>
    </xdr:sp>
    <xdr:clientData/>
  </xdr:twoCellAnchor>
  <xdr:twoCellAnchor>
    <xdr:from>
      <xdr:col>10</xdr:col>
      <xdr:colOff>3600451</xdr:colOff>
      <xdr:row>71</xdr:row>
      <xdr:rowOff>123825</xdr:rowOff>
    </xdr:from>
    <xdr:to>
      <xdr:col>10</xdr:col>
      <xdr:colOff>8705851</xdr:colOff>
      <xdr:row>74</xdr:row>
      <xdr:rowOff>28575</xdr:rowOff>
    </xdr:to>
    <xdr:sp macro="" textlink="">
      <xdr:nvSpPr>
        <xdr:cNvPr id="3" name="テキスト ボックス 2">
          <a:extLst>
            <a:ext uri="{FF2B5EF4-FFF2-40B4-BE49-F238E27FC236}">
              <a16:creationId xmlns:a16="http://schemas.microsoft.com/office/drawing/2014/main" id="{F6A39084-BC16-4B06-BB1D-4A5E16D79F24}"/>
            </a:ext>
          </a:extLst>
        </xdr:cNvPr>
        <xdr:cNvSpPr txBox="1"/>
      </xdr:nvSpPr>
      <xdr:spPr>
        <a:xfrm>
          <a:off x="12172951" y="8848725"/>
          <a:ext cx="5105400" cy="847725"/>
        </a:xfrm>
        <a:prstGeom prst="rect">
          <a:avLst/>
        </a:prstGeom>
        <a:solidFill>
          <a:schemeClr val="accent4">
            <a:lumMod val="40000"/>
            <a:lumOff val="60000"/>
          </a:schemeClr>
        </a:solidFill>
        <a:ln w="9525" cmpd="sng">
          <a:solidFill>
            <a:schemeClr val="accent4">
              <a:lumMod val="75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216000" tIns="72000" bIns="72000" rtlCol="0" anchor="ctr" anchorCtr="0"/>
        <a:lstStyle/>
        <a:p>
          <a:pPr marL="0" marR="0" indent="0" algn="l" defTabSz="914400" rtl="0" eaLnBrk="1" fontAlgn="auto" latinLnBrk="0" hangingPunct="1">
            <a:lnSpc>
              <a:spcPct val="100000"/>
            </a:lnSpc>
            <a:spcBef>
              <a:spcPts val="0"/>
            </a:spcBef>
            <a:spcAft>
              <a:spcPts val="0"/>
            </a:spcAft>
            <a:buClrTx/>
            <a:buSzTx/>
            <a:buFontTx/>
            <a:buNone/>
            <a:tabLst/>
            <a:defRPr/>
          </a:pPr>
          <a:r>
            <a:rPr lang="en-US"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 </a:t>
          </a:r>
          <a:r>
            <a:rPr lang="ja-JP" altLang="en-US"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a:t>
          </a:r>
          <a:r>
            <a:rPr lang="ja-JP"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三菱</a:t>
          </a:r>
          <a:r>
            <a:rPr lang="en-US"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UFJ</a:t>
          </a:r>
          <a:r>
            <a:rPr lang="ja-JP"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銀行</a:t>
          </a:r>
          <a:r>
            <a:rPr lang="ja-JP" altLang="en-US"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a:t>
          </a:r>
          <a:r>
            <a:rPr lang="ja-JP"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三井住友銀行</a:t>
          </a:r>
          <a:r>
            <a:rPr lang="ja-JP" altLang="en-US"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a:t>
          </a:r>
          <a:r>
            <a:rPr lang="ja-JP"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十六銀行</a:t>
          </a:r>
          <a:r>
            <a:rPr lang="ja-JP" altLang="en-US"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a:t>
          </a:r>
          <a:r>
            <a:rPr lang="ja-JP"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にて振込口座を開設されている方</a:t>
          </a:r>
          <a:r>
            <a:rPr lang="ja-JP" altLang="en-US"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は</a:t>
          </a:r>
          <a:r>
            <a:rPr lang="ja-JP"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a:t>
          </a:r>
          <a:endParaRPr lang="en-US"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　　</a:t>
          </a:r>
          <a:r>
            <a:rPr lang="ja-JP"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いずれかの銀行</a:t>
          </a:r>
          <a:r>
            <a:rPr lang="ja-JP" altLang="en-US"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の口座としていただけますと幸い</a:t>
          </a:r>
          <a:r>
            <a:rPr lang="ja-JP"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です</a:t>
          </a:r>
          <a:r>
            <a:rPr lang="ja-JP" altLang="en-US"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rPr>
            <a:t>。</a:t>
          </a:r>
          <a:endParaRPr lang="en-US" altLang="ja-JP" sz="900" b="0" i="0" baseline="0">
            <a:solidFill>
              <a:sysClr val="windowText" lastClr="000000"/>
            </a:solidFill>
            <a:effectLst/>
            <a:latin typeface="HGSｺﾞｼｯｸM" panose="020B0600000000000000" pitchFamily="50" charset="-128"/>
            <a:ea typeface="HGSｺﾞｼｯｸM" panose="020B0600000000000000"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800">
              <a:solidFill>
                <a:sysClr val="windowText" lastClr="000000"/>
              </a:solidFill>
              <a:effectLst/>
              <a:latin typeface="Arial" panose="020B0604020202020204" pitchFamily="34" charset="0"/>
              <a:ea typeface="HGSｺﾞｼｯｸM" panose="020B0600000000000000" pitchFamily="50" charset="-128"/>
              <a:cs typeface="Arial" panose="020B0604020202020204" pitchFamily="34" charset="0"/>
            </a:rPr>
            <a:t>　 　</a:t>
          </a:r>
          <a:r>
            <a:rPr lang="en-US" altLang="ja-JP" sz="800">
              <a:solidFill>
                <a:sysClr val="windowText" lastClr="000000"/>
              </a:solidFill>
              <a:effectLst/>
              <a:latin typeface="Arial" panose="020B0604020202020204" pitchFamily="34" charset="0"/>
              <a:ea typeface="HGSｺﾞｼｯｸM" panose="020B0600000000000000" pitchFamily="50" charset="-128"/>
              <a:cs typeface="Arial" panose="020B0604020202020204" pitchFamily="34" charset="0"/>
            </a:rPr>
            <a:t>If you have opened a bank account with Mitsubishi UFJ Bank, Mitsui Sumitomo Bank or</a:t>
          </a: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800" baseline="0">
              <a:solidFill>
                <a:sysClr val="windowText" lastClr="000000"/>
              </a:solidFill>
              <a:effectLst/>
              <a:latin typeface="Arial" panose="020B0604020202020204" pitchFamily="34" charset="0"/>
              <a:ea typeface="HGSｺﾞｼｯｸM" panose="020B0600000000000000" pitchFamily="50" charset="-128"/>
              <a:cs typeface="Arial" panose="020B0604020202020204" pitchFamily="34" charset="0"/>
            </a:rPr>
            <a:t>   </a:t>
          </a:r>
          <a:r>
            <a:rPr lang="en-US" altLang="ja-JP" sz="800">
              <a:solidFill>
                <a:sysClr val="windowText" lastClr="000000"/>
              </a:solidFill>
              <a:effectLst/>
              <a:latin typeface="Arial" panose="020B0604020202020204" pitchFamily="34" charset="0"/>
              <a:ea typeface="HGSｺﾞｼｯｸM" panose="020B0600000000000000" pitchFamily="50" charset="-128"/>
              <a:cs typeface="Arial" panose="020B0604020202020204" pitchFamily="34" charset="0"/>
            </a:rPr>
            <a:t> </a:t>
          </a:r>
          <a:r>
            <a:rPr lang="ja-JP" altLang="en-US" sz="800">
              <a:solidFill>
                <a:sysClr val="windowText" lastClr="000000"/>
              </a:solidFill>
              <a:effectLst/>
              <a:latin typeface="Arial" panose="020B0604020202020204" pitchFamily="34" charset="0"/>
              <a:ea typeface="HGSｺﾞｼｯｸM" panose="020B0600000000000000" pitchFamily="50" charset="-128"/>
              <a:cs typeface="Arial" panose="020B0604020202020204" pitchFamily="34" charset="0"/>
            </a:rPr>
            <a:t>　</a:t>
          </a:r>
          <a:r>
            <a:rPr lang="en-US" altLang="ja-JP" sz="800">
              <a:solidFill>
                <a:sysClr val="windowText" lastClr="000000"/>
              </a:solidFill>
              <a:effectLst/>
              <a:latin typeface="Arial" panose="020B0604020202020204" pitchFamily="34" charset="0"/>
              <a:ea typeface="HGSｺﾞｼｯｸM" panose="020B0600000000000000" pitchFamily="50" charset="-128"/>
              <a:cs typeface="Arial" panose="020B0604020202020204" pitchFamily="34" charset="0"/>
            </a:rPr>
            <a:t>Juroku Bank, we would appreciate if you could enter information about one of these bank accounts.</a:t>
          </a:r>
          <a:endParaRPr lang="ja-JP" altLang="ja-JP" sz="800">
            <a:solidFill>
              <a:sysClr val="windowText" lastClr="000000"/>
            </a:solidFill>
            <a:effectLst/>
            <a:latin typeface="Arial" panose="020B0604020202020204" pitchFamily="34" charset="0"/>
            <a:ea typeface="HGSｺﾞｼｯｸM" panose="020B0600000000000000" pitchFamily="50" charset="-128"/>
            <a:cs typeface="Arial" panose="020B0604020202020204" pitchFamily="34"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入力欄" displayName="入力欄" ref="G2:AK9" totalsRowShown="0" headerRowDxfId="162" dataDxfId="161" headerRowCellStyle="標準 2" dataCellStyle="標準 2">
  <tableColumns count="31">
    <tableColumn id="1" xr3:uid="{00000000-0010-0000-0000-000001000000}" name="列1" dataDxfId="160" dataCellStyle="標準 2"/>
    <tableColumn id="2" xr3:uid="{00000000-0010-0000-0000-000002000000}" name="2" dataDxfId="159" dataCellStyle="標準 2"/>
    <tableColumn id="3" xr3:uid="{00000000-0010-0000-0000-000003000000}" name="3" dataDxfId="158" dataCellStyle="標準 2"/>
    <tableColumn id="4" xr3:uid="{00000000-0010-0000-0000-000004000000}" name="4" dataDxfId="157" dataCellStyle="標準 2"/>
    <tableColumn id="5" xr3:uid="{00000000-0010-0000-0000-000005000000}" name="5" dataDxfId="156" dataCellStyle="標準 2"/>
    <tableColumn id="6" xr3:uid="{00000000-0010-0000-0000-000006000000}" name="6" dataDxfId="155" dataCellStyle="標準 2"/>
    <tableColumn id="7" xr3:uid="{00000000-0010-0000-0000-000007000000}" name="7" dataDxfId="154" dataCellStyle="標準 2"/>
    <tableColumn id="8" xr3:uid="{00000000-0010-0000-0000-000008000000}" name="8" dataDxfId="153" dataCellStyle="標準 2"/>
    <tableColumn id="9" xr3:uid="{00000000-0010-0000-0000-000009000000}" name="9" dataDxfId="152" dataCellStyle="標準 2"/>
    <tableColumn id="10" xr3:uid="{00000000-0010-0000-0000-00000A000000}" name="10" dataDxfId="151" dataCellStyle="標準 2"/>
    <tableColumn id="11" xr3:uid="{00000000-0010-0000-0000-00000B000000}" name="11" dataDxfId="150" dataCellStyle="標準 2"/>
    <tableColumn id="12" xr3:uid="{00000000-0010-0000-0000-00000C000000}" name="12" dataDxfId="149" dataCellStyle="標準 2"/>
    <tableColumn id="13" xr3:uid="{00000000-0010-0000-0000-00000D000000}" name="13" dataDxfId="148" dataCellStyle="標準 2"/>
    <tableColumn id="14" xr3:uid="{00000000-0010-0000-0000-00000E000000}" name="14" dataDxfId="147" dataCellStyle="標準 2"/>
    <tableColumn id="15" xr3:uid="{00000000-0010-0000-0000-00000F000000}" name="15" dataDxfId="146" dataCellStyle="標準 2"/>
    <tableColumn id="16" xr3:uid="{00000000-0010-0000-0000-000010000000}" name="16" dataDxfId="145" dataCellStyle="標準 2"/>
    <tableColumn id="17" xr3:uid="{00000000-0010-0000-0000-000011000000}" name="17" dataDxfId="144" dataCellStyle="標準 2"/>
    <tableColumn id="18" xr3:uid="{00000000-0010-0000-0000-000012000000}" name="18" dataDxfId="143" dataCellStyle="標準 2"/>
    <tableColumn id="19" xr3:uid="{00000000-0010-0000-0000-000013000000}" name="19" dataDxfId="142" dataCellStyle="標準 2"/>
    <tableColumn id="20" xr3:uid="{00000000-0010-0000-0000-000014000000}" name="20" dataDxfId="141" dataCellStyle="標準 2"/>
    <tableColumn id="21" xr3:uid="{00000000-0010-0000-0000-000015000000}" name="21" dataDxfId="140" dataCellStyle="標準 2"/>
    <tableColumn id="22" xr3:uid="{00000000-0010-0000-0000-000016000000}" name="22" dataDxfId="139" dataCellStyle="標準 2"/>
    <tableColumn id="23" xr3:uid="{00000000-0010-0000-0000-000017000000}" name="23" dataDxfId="138" dataCellStyle="標準 2"/>
    <tableColumn id="24" xr3:uid="{E72B7DF6-2265-42F8-A35B-6DCA4B4D07B0}" name="24" dataDxfId="137" dataCellStyle="標準 2"/>
    <tableColumn id="30" xr3:uid="{C512394E-D142-4FD8-BE8E-0C5D0797CE59}" name="25" dataDxfId="136" dataCellStyle="標準 2"/>
    <tableColumn id="25" xr3:uid="{059351A5-4F17-4AD3-ADCF-C057E848B7E2}" name="26" dataDxfId="135" dataCellStyle="標準 2"/>
    <tableColumn id="31" xr3:uid="{9E5015F8-4A04-49E9-B9C1-DD0760E3CF7A}" name="27" dataDxfId="134" dataCellStyle="標準 2"/>
    <tableColumn id="26" xr3:uid="{2F35DC0E-39AE-43CC-BF34-B79993AC9C1B}" name="28" dataDxfId="133" dataCellStyle="標準 2"/>
    <tableColumn id="27" xr3:uid="{BEA5E859-C793-46D0-BF24-EF186FA00E38}" name="29" dataDxfId="132" dataCellStyle="標準 2"/>
    <tableColumn id="28" xr3:uid="{998C2D6C-AF6E-43E1-A382-D1BDE1AB3101}" name="30" dataDxfId="131" dataCellStyle="標準 2"/>
    <tableColumn id="29" xr3:uid="{E0BBA7E8-530A-4484-B71A-13B40C989BCE}" name="31" dataDxfId="130" dataCellStyle="標準 2"/>
  </tableColumns>
  <tableStyleInfo showFirstColumn="0" showLastColumn="0" showRowStripes="0"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CCC"/>
  </sheetPr>
  <dimension ref="A1:K127"/>
  <sheetViews>
    <sheetView tabSelected="1" view="pageBreakPreview" zoomScale="95" zoomScaleNormal="98" zoomScaleSheetLayoutView="95" workbookViewId="0">
      <selection activeCell="D9" sqref="D9:G9"/>
    </sheetView>
  </sheetViews>
  <sheetFormatPr defaultColWidth="9" defaultRowHeight="18.75" outlineLevelRow="1" x14ac:dyDescent="0.4"/>
  <cols>
    <col min="1" max="1" width="1.25" style="166" customWidth="1"/>
    <col min="2" max="2" width="3.75" style="166" customWidth="1"/>
    <col min="3" max="3" width="8.75" style="166" customWidth="1"/>
    <col min="4" max="4" width="25" style="166" customWidth="1"/>
    <col min="5" max="5" width="6.25" style="166" customWidth="1"/>
    <col min="6" max="6" width="8.75" style="166" customWidth="1"/>
    <col min="7" max="7" width="52.5" style="166" customWidth="1"/>
    <col min="8" max="8" width="10" style="189" hidden="1" customWidth="1"/>
    <col min="9" max="9" width="5" style="206" customWidth="1"/>
    <col min="10" max="10" width="0.625" style="166" customWidth="1"/>
    <col min="11" max="11" width="117.875" style="166" customWidth="1"/>
    <col min="12" max="16384" width="9" style="166"/>
  </cols>
  <sheetData>
    <row r="1" spans="1:11" ht="18.75" customHeight="1" x14ac:dyDescent="0.4">
      <c r="A1" s="530" t="str">
        <f>IF($B$8="","振 込 依 頼 書",VLOOKUP($B$8,入力フォームマスタ!$A$3:$D$9,2,FALSE))</f>
        <v>振 込 依 頼 書</v>
      </c>
      <c r="B1" s="530"/>
      <c r="C1" s="530"/>
      <c r="D1" s="530"/>
      <c r="E1" s="530"/>
      <c r="F1" s="530"/>
      <c r="G1" s="530"/>
      <c r="H1" s="123"/>
      <c r="J1" s="119"/>
      <c r="K1" s="120" t="s">
        <v>432</v>
      </c>
    </row>
    <row r="2" spans="1:11" ht="7.5" customHeight="1" x14ac:dyDescent="0.4">
      <c r="A2" s="530"/>
      <c r="B2" s="530"/>
      <c r="C2" s="530"/>
      <c r="D2" s="530"/>
      <c r="E2" s="530"/>
      <c r="F2" s="530"/>
      <c r="G2" s="530"/>
      <c r="H2" s="123"/>
      <c r="J2" s="2"/>
      <c r="K2" s="165"/>
    </row>
    <row r="3" spans="1:11" ht="15" customHeight="1" x14ac:dyDescent="0.4">
      <c r="A3" s="528" t="str">
        <f>IF($B$8="","Direct Deposit Request Form",VLOOKUP($B$8,入力フォームマスタ!$A$10:$D$16,2,FALSE))</f>
        <v>Direct Deposit Request Form</v>
      </c>
      <c r="B3" s="528"/>
      <c r="C3" s="528"/>
      <c r="D3" s="528"/>
      <c r="E3" s="528"/>
      <c r="F3" s="528"/>
      <c r="G3" s="528"/>
      <c r="H3" s="126"/>
      <c r="J3" s="33"/>
      <c r="K3" s="506" t="s">
        <v>128</v>
      </c>
    </row>
    <row r="4" spans="1:11" ht="30" customHeight="1" x14ac:dyDescent="0.35">
      <c r="A4" s="1"/>
      <c r="B4" s="525" t="s">
        <v>460</v>
      </c>
      <c r="C4" s="526"/>
      <c r="D4" s="526"/>
      <c r="E4" s="526"/>
      <c r="F4" s="526"/>
      <c r="G4" s="526"/>
      <c r="H4" s="125"/>
      <c r="J4" s="34"/>
      <c r="K4" s="506"/>
    </row>
    <row r="5" spans="1:11" ht="16.5" customHeight="1" x14ac:dyDescent="0.15">
      <c r="A5" s="1"/>
      <c r="B5" s="5"/>
      <c r="C5" s="515" t="str">
        <f>IF($B$8="","",VLOOKUP($B$8,入力フォームマスタ!$A$3:$D$9,3,FALSE))</f>
        <v/>
      </c>
      <c r="D5" s="515"/>
      <c r="E5" s="515"/>
      <c r="F5" s="515"/>
      <c r="G5" s="515"/>
      <c r="H5" s="152"/>
      <c r="J5" s="35"/>
      <c r="K5" s="506"/>
    </row>
    <row r="6" spans="1:11" ht="13.5" customHeight="1" x14ac:dyDescent="0.4">
      <c r="A6" s="1"/>
      <c r="B6" s="5"/>
      <c r="C6" s="529" t="str">
        <f>IF($B$8="","",VLOOKUP(B8,入力フォームマスタ!A10:D18,3,FALSE))</f>
        <v/>
      </c>
      <c r="D6" s="529"/>
      <c r="E6" s="529"/>
      <c r="F6" s="529"/>
      <c r="G6" s="529"/>
      <c r="H6" s="153"/>
      <c r="J6" s="35"/>
      <c r="K6" s="506"/>
    </row>
    <row r="7" spans="1:11" ht="30" customHeight="1" thickBot="1" x14ac:dyDescent="0.45">
      <c r="A7" s="1"/>
      <c r="B7" s="524" t="s">
        <v>131</v>
      </c>
      <c r="C7" s="524"/>
      <c r="D7" s="524"/>
      <c r="E7" s="524"/>
      <c r="F7" s="524"/>
      <c r="G7" s="524"/>
      <c r="H7" s="124"/>
      <c r="J7" s="35"/>
      <c r="K7" s="506"/>
    </row>
    <row r="8" spans="1:11" ht="24.75" hidden="1" customHeight="1" outlineLevel="1" thickTop="1" thickBot="1" x14ac:dyDescent="0.45">
      <c r="A8" s="1"/>
      <c r="B8" s="48" t="str">
        <f>IFERROR(VLOOKUP($D$9,入力フォームマスタ!$B$19:$C$26,2,FALSE),"")</f>
        <v/>
      </c>
      <c r="C8"/>
      <c r="D8" s="47"/>
      <c r="E8" s="47"/>
      <c r="F8" s="47"/>
      <c r="G8" s="47"/>
      <c r="H8" s="47"/>
      <c r="J8" s="35"/>
      <c r="K8" s="506"/>
    </row>
    <row r="9" spans="1:11" ht="30" customHeight="1" collapsed="1" thickTop="1" thickBot="1" x14ac:dyDescent="0.45">
      <c r="A9" s="1"/>
      <c r="B9" s="516" t="s">
        <v>171</v>
      </c>
      <c r="C9" s="517"/>
      <c r="D9" s="510"/>
      <c r="E9" s="510"/>
      <c r="F9" s="510"/>
      <c r="G9" s="511"/>
      <c r="H9" s="47"/>
      <c r="J9" s="35"/>
      <c r="K9" s="506"/>
    </row>
    <row r="10" spans="1:11" ht="18.75" customHeight="1" thickTop="1" x14ac:dyDescent="0.15">
      <c r="A10" s="1"/>
      <c r="B10" s="512" t="str">
        <f>IF(OR($B$8="",$B$8=7),"",VLOOKUP($B$8,入力フォームマスタ!$A$3:$D$9,4,FALSE))</f>
        <v/>
      </c>
      <c r="C10" s="512" t="e">
        <f>VLOOKUP(入力フォーム!#REF!,入力フォームマスタ!#REF!,3,FALSE)</f>
        <v>#REF!</v>
      </c>
      <c r="D10" s="512" t="e">
        <f>VLOOKUP(入力フォーム!#REF!,入力フォームマスタ!#REF!,3,FALSE)</f>
        <v>#REF!</v>
      </c>
      <c r="E10" s="512" t="e">
        <f>VLOOKUP(入力フォーム!#REF!,入力フォームマスタ!#REF!,3,FALSE)</f>
        <v>#REF!</v>
      </c>
      <c r="F10" s="512"/>
      <c r="G10" s="512" t="e">
        <f>VLOOKUP(入力フォーム!#REF!,入力フォームマスタ!#REF!,3,FALSE)</f>
        <v>#REF!</v>
      </c>
      <c r="H10" s="47"/>
      <c r="J10" s="35"/>
      <c r="K10" s="506"/>
    </row>
    <row r="11" spans="1:11" ht="13.5" customHeight="1" x14ac:dyDescent="0.4">
      <c r="A11" s="1"/>
      <c r="B11" s="527" t="str">
        <f>IF(OR($B$8="",$B$8=7),"",VLOOKUP($B$8,入力フォームマスタ!$A$10:$D$16,4,FALSE))</f>
        <v/>
      </c>
      <c r="C11" s="527" t="e">
        <f>VLOOKUP(入力フォーム!#REF!,入力フォームマスタ!#REF!,3,FALSE)</f>
        <v>#REF!</v>
      </c>
      <c r="D11" s="527" t="e">
        <f>VLOOKUP(入力フォーム!#REF!,入力フォームマスタ!#REF!,3,FALSE)</f>
        <v>#REF!</v>
      </c>
      <c r="E11" s="527" t="e">
        <f>VLOOKUP(入力フォーム!#REF!,入力フォームマスタ!#REF!,3,FALSE)</f>
        <v>#REF!</v>
      </c>
      <c r="F11" s="527"/>
      <c r="G11" s="527" t="e">
        <f>VLOOKUP(入力フォーム!#REF!,入力フォームマスタ!#REF!,3,FALSE)</f>
        <v>#REF!</v>
      </c>
      <c r="H11" s="47"/>
      <c r="J11" s="3"/>
      <c r="K11" s="4"/>
    </row>
    <row r="12" spans="1:11" ht="45" customHeight="1" x14ac:dyDescent="0.4">
      <c r="A12" s="1"/>
      <c r="B12" s="37" t="s">
        <v>122</v>
      </c>
      <c r="C12" s="513" t="s">
        <v>132</v>
      </c>
      <c r="D12" s="514"/>
      <c r="E12" s="198" t="s">
        <v>512</v>
      </c>
      <c r="F12" s="39" t="s">
        <v>133</v>
      </c>
      <c r="G12" s="38" t="s">
        <v>134</v>
      </c>
      <c r="H12" s="151" t="s">
        <v>406</v>
      </c>
      <c r="I12" s="195" t="s">
        <v>505</v>
      </c>
      <c r="J12" s="30"/>
      <c r="K12" s="23" t="s">
        <v>135</v>
      </c>
    </row>
    <row r="13" spans="1:11" ht="24.75" customHeight="1" x14ac:dyDescent="0.4">
      <c r="A13" s="1"/>
      <c r="B13" s="40" t="s">
        <v>0</v>
      </c>
      <c r="C13" s="520" t="s">
        <v>140</v>
      </c>
      <c r="D13" s="521"/>
      <c r="E13" s="199" t="s">
        <v>1</v>
      </c>
      <c r="F13" s="75" t="str">
        <f>IF($B$8="","",VLOOKUP($B$8,入力欄[#All],2,FALSE))</f>
        <v/>
      </c>
      <c r="G13" s="211"/>
      <c r="H13" s="154"/>
      <c r="I13" s="207">
        <f>LENB(G13)</f>
        <v>0</v>
      </c>
      <c r="J13" s="31"/>
      <c r="K13" s="24" t="s">
        <v>483</v>
      </c>
    </row>
    <row r="14" spans="1:11" ht="24.75" customHeight="1" x14ac:dyDescent="0.4">
      <c r="A14" s="1"/>
      <c r="B14" s="40" t="s">
        <v>2</v>
      </c>
      <c r="C14" s="518" t="s">
        <v>141</v>
      </c>
      <c r="D14" s="519"/>
      <c r="E14" s="199" t="s">
        <v>407</v>
      </c>
      <c r="F14" s="75" t="str">
        <f>IF($B$8="","",VLOOKUP($B$8,入力欄[#All],3,FALSE))</f>
        <v/>
      </c>
      <c r="G14" s="211"/>
      <c r="H14" s="154"/>
      <c r="I14" s="207">
        <f t="shared" ref="I14:I76" si="0">LENB(G14)</f>
        <v>0</v>
      </c>
      <c r="J14" s="31"/>
      <c r="K14" s="24" t="s">
        <v>484</v>
      </c>
    </row>
    <row r="15" spans="1:11" ht="18" hidden="1" customHeight="1" outlineLevel="1" x14ac:dyDescent="0.4">
      <c r="A15" s="1"/>
      <c r="B15" s="49"/>
      <c r="C15" s="522" t="s">
        <v>3</v>
      </c>
      <c r="D15" s="523"/>
      <c r="E15" s="200"/>
      <c r="F15" s="83"/>
      <c r="G15" s="211"/>
      <c r="H15" s="154"/>
      <c r="I15" s="207">
        <f t="shared" si="0"/>
        <v>0</v>
      </c>
      <c r="J15" s="31"/>
      <c r="K15" s="25"/>
    </row>
    <row r="16" spans="1:11" ht="24.75" customHeight="1" collapsed="1" x14ac:dyDescent="0.4">
      <c r="A16" s="1"/>
      <c r="B16" s="40" t="s">
        <v>6</v>
      </c>
      <c r="C16" s="518" t="s">
        <v>142</v>
      </c>
      <c r="D16" s="519"/>
      <c r="E16" s="199" t="s">
        <v>7</v>
      </c>
      <c r="F16" s="75" t="str">
        <f>IF($B$8="","",VLOOKUP($B$8,入力欄[#All],4,FALSE))</f>
        <v/>
      </c>
      <c r="G16" s="211"/>
      <c r="H16" s="318" t="str">
        <f>IFERROR(VLOOKUP($G$16,入力フォームマスタ!$B$93:$C$101,2,FALSE),"")</f>
        <v/>
      </c>
      <c r="I16" s="207"/>
      <c r="J16" s="31"/>
      <c r="K16" s="29" t="s">
        <v>421</v>
      </c>
    </row>
    <row r="17" spans="1:11" ht="18" hidden="1" customHeight="1" outlineLevel="1" x14ac:dyDescent="0.4">
      <c r="A17" s="1"/>
      <c r="B17" s="49"/>
      <c r="C17" s="522" t="s">
        <v>8</v>
      </c>
      <c r="D17" s="523"/>
      <c r="E17" s="201"/>
      <c r="F17" s="83"/>
      <c r="G17" s="211"/>
      <c r="H17" s="154"/>
      <c r="I17" s="207">
        <f t="shared" si="0"/>
        <v>0</v>
      </c>
      <c r="J17" s="31"/>
      <c r="K17" s="25"/>
    </row>
    <row r="18" spans="1:11" ht="24.75" customHeight="1" collapsed="1" x14ac:dyDescent="0.4">
      <c r="A18" s="1"/>
      <c r="B18" s="40" t="s">
        <v>9</v>
      </c>
      <c r="C18" s="518" t="s">
        <v>143</v>
      </c>
      <c r="D18" s="519"/>
      <c r="E18" s="199" t="s">
        <v>506</v>
      </c>
      <c r="F18" s="75" t="str">
        <f>IF($B$8="","",VLOOKUP($B$8,入力欄[#All],5,FALSE))</f>
        <v/>
      </c>
      <c r="G18" s="211"/>
      <c r="H18" s="154"/>
      <c r="I18" s="207">
        <f t="shared" si="0"/>
        <v>0</v>
      </c>
      <c r="J18" s="31"/>
      <c r="K18" s="29" t="s">
        <v>165</v>
      </c>
    </row>
    <row r="19" spans="1:11" ht="24.75" customHeight="1" x14ac:dyDescent="0.4">
      <c r="A19" s="1"/>
      <c r="B19" s="40" t="s">
        <v>10</v>
      </c>
      <c r="C19" s="518" t="s">
        <v>144</v>
      </c>
      <c r="D19" s="519"/>
      <c r="E19" s="199" t="s">
        <v>507</v>
      </c>
      <c r="F19" s="75" t="str">
        <f>IF($B$8="","",VLOOKUP($B$8,入力欄[#All],6,FALSE))</f>
        <v/>
      </c>
      <c r="G19" s="211"/>
      <c r="H19" s="154"/>
      <c r="I19" s="207">
        <f t="shared" si="0"/>
        <v>0</v>
      </c>
      <c r="J19" s="507"/>
      <c r="K19" s="544" t="s">
        <v>547</v>
      </c>
    </row>
    <row r="20" spans="1:11" ht="18" hidden="1" customHeight="1" outlineLevel="1" x14ac:dyDescent="0.4">
      <c r="A20" s="1"/>
      <c r="B20" s="49"/>
      <c r="C20" s="522" t="s">
        <v>12</v>
      </c>
      <c r="D20" s="523"/>
      <c r="E20" s="200"/>
      <c r="F20" s="83"/>
      <c r="G20" s="211"/>
      <c r="H20" s="154"/>
      <c r="I20" s="207">
        <f t="shared" si="0"/>
        <v>0</v>
      </c>
      <c r="J20" s="508"/>
      <c r="K20" s="545"/>
    </row>
    <row r="21" spans="1:11" ht="24.75" customHeight="1" collapsed="1" x14ac:dyDescent="0.4">
      <c r="A21" s="1"/>
      <c r="B21" s="40" t="s">
        <v>15</v>
      </c>
      <c r="C21" s="518" t="s">
        <v>145</v>
      </c>
      <c r="D21" s="519"/>
      <c r="E21" s="199" t="s">
        <v>507</v>
      </c>
      <c r="F21" s="75" t="str">
        <f>IF($B$8="","",VLOOKUP($B$8,入力欄[#All],7,FALSE))</f>
        <v/>
      </c>
      <c r="G21" s="211"/>
      <c r="H21" s="154"/>
      <c r="I21" s="207">
        <f t="shared" si="0"/>
        <v>0</v>
      </c>
      <c r="J21" s="508"/>
      <c r="K21" s="545"/>
    </row>
    <row r="22" spans="1:11" ht="24.75" customHeight="1" x14ac:dyDescent="0.4">
      <c r="A22" s="1"/>
      <c r="B22" s="40" t="s">
        <v>16</v>
      </c>
      <c r="C22" s="518" t="s">
        <v>146</v>
      </c>
      <c r="D22" s="519"/>
      <c r="E22" s="199" t="s">
        <v>508</v>
      </c>
      <c r="F22" s="75" t="str">
        <f>IF($B$8="","",VLOOKUP($B$8,入力欄[#All],8,FALSE))</f>
        <v/>
      </c>
      <c r="G22" s="211"/>
      <c r="H22" s="154"/>
      <c r="I22" s="207">
        <f t="shared" si="0"/>
        <v>0</v>
      </c>
      <c r="J22" s="509"/>
      <c r="K22" s="546"/>
    </row>
    <row r="23" spans="1:11" ht="18" hidden="1" customHeight="1" outlineLevel="1" x14ac:dyDescent="0.4">
      <c r="A23" s="1"/>
      <c r="B23" s="51"/>
      <c r="C23" s="522" t="s">
        <v>18</v>
      </c>
      <c r="D23" s="523"/>
      <c r="E23" s="200"/>
      <c r="F23" s="83"/>
      <c r="G23" s="211"/>
      <c r="H23" s="154"/>
      <c r="I23" s="207">
        <f t="shared" si="0"/>
        <v>0</v>
      </c>
      <c r="J23" s="31"/>
      <c r="K23" s="25"/>
    </row>
    <row r="24" spans="1:11" ht="18" hidden="1" customHeight="1" outlineLevel="1" x14ac:dyDescent="0.4">
      <c r="A24" s="1"/>
      <c r="B24" s="51"/>
      <c r="C24" s="522" t="s">
        <v>234</v>
      </c>
      <c r="D24" s="523"/>
      <c r="E24" s="200"/>
      <c r="F24" s="83"/>
      <c r="G24" s="211"/>
      <c r="H24" s="154"/>
      <c r="I24" s="207">
        <f t="shared" si="0"/>
        <v>0</v>
      </c>
      <c r="J24" s="31"/>
      <c r="K24" s="25"/>
    </row>
    <row r="25" spans="1:11" ht="18" hidden="1" customHeight="1" outlineLevel="1" x14ac:dyDescent="0.4">
      <c r="A25" s="1"/>
      <c r="B25" s="51"/>
      <c r="C25" s="522" t="s">
        <v>21</v>
      </c>
      <c r="D25" s="523"/>
      <c r="E25" s="200"/>
      <c r="F25" s="83"/>
      <c r="G25" s="211"/>
      <c r="H25" s="154"/>
      <c r="I25" s="207">
        <f t="shared" si="0"/>
        <v>0</v>
      </c>
      <c r="J25" s="31"/>
      <c r="K25" s="25"/>
    </row>
    <row r="26" spans="1:11" ht="24.75" customHeight="1" collapsed="1" x14ac:dyDescent="0.15">
      <c r="A26" s="1"/>
      <c r="B26" s="531" t="s">
        <v>23</v>
      </c>
      <c r="C26" s="225" t="str">
        <f>IF(OR($G$16=入力フォームマスタ!$D$20,$G$16=入力フォームマスタ!$D$25),"所在地","居所")</f>
        <v>居所</v>
      </c>
      <c r="D26" s="46" t="s">
        <v>147</v>
      </c>
      <c r="E26" s="199" t="s">
        <v>528</v>
      </c>
      <c r="F26" s="75" t="str">
        <f>IF($B$8="","",IF(AND($B$8&gt;0,$G$16=入力フォームマスタ!$D$26),"×",VLOOKUP($B$8,入力欄[#All],9,FALSE)))</f>
        <v/>
      </c>
      <c r="G26" s="211"/>
      <c r="H26" s="155"/>
      <c r="I26" s="207">
        <f t="shared" si="0"/>
        <v>0</v>
      </c>
      <c r="J26" s="31"/>
      <c r="K26" s="29" t="s">
        <v>408</v>
      </c>
    </row>
    <row r="27" spans="1:11" ht="24.75" customHeight="1" x14ac:dyDescent="0.4">
      <c r="A27" s="1"/>
      <c r="B27" s="532"/>
      <c r="C27" s="226" t="str">
        <f>IF(OR($G$16=入力フォームマスタ!$D$20,$G$16=入力フォームマスタ!$D$25),"Location","Residence")</f>
        <v>Residence</v>
      </c>
      <c r="D27" s="46" t="s">
        <v>148</v>
      </c>
      <c r="E27" s="199" t="s">
        <v>508</v>
      </c>
      <c r="F27" s="75" t="str">
        <f>IF($B$8="","",IF(AND($B$8&gt;0,$G$16=入力フォームマスタ!$D$26),"×",VLOOKUP($B$8,入力欄[#All],9,FALSE)))</f>
        <v/>
      </c>
      <c r="G27" s="211"/>
      <c r="H27" s="154"/>
      <c r="I27" s="207">
        <f t="shared" si="0"/>
        <v>0</v>
      </c>
      <c r="J27" s="31"/>
      <c r="K27" s="36" t="s">
        <v>129</v>
      </c>
    </row>
    <row r="28" spans="1:11" ht="24.75" customHeight="1" x14ac:dyDescent="0.4">
      <c r="A28" s="1"/>
      <c r="B28" s="533"/>
      <c r="C28" s="224"/>
      <c r="D28" s="46" t="s">
        <v>149</v>
      </c>
      <c r="E28" s="199" t="s">
        <v>508</v>
      </c>
      <c r="F28" s="75" t="str">
        <f>IF($B$8="","",IF(AND($B$8&gt;0,$G$16=入力フォームマスタ!$D$26),"×",VLOOKUP($B$8,入力欄[#All],9,FALSE)))</f>
        <v/>
      </c>
      <c r="G28" s="211"/>
      <c r="H28" s="154"/>
      <c r="I28" s="207">
        <f t="shared" si="0"/>
        <v>0</v>
      </c>
      <c r="J28" s="31"/>
      <c r="K28" s="29" t="s">
        <v>130</v>
      </c>
    </row>
    <row r="29" spans="1:11" ht="24.75" customHeight="1" x14ac:dyDescent="0.4">
      <c r="A29" s="1"/>
      <c r="B29" s="40" t="s">
        <v>24</v>
      </c>
      <c r="C29" s="518" t="s">
        <v>150</v>
      </c>
      <c r="D29" s="519"/>
      <c r="E29" s="199" t="s">
        <v>509</v>
      </c>
      <c r="F29" s="75" t="str">
        <f>IF($B$8="","",IF(AND($B$8&gt;0,$G$16=入力フォームマスタ!$D$26),"×",VLOOKUP($B$8,入力欄[#All],10,FALSE)))</f>
        <v/>
      </c>
      <c r="G29" s="211"/>
      <c r="H29" s="154"/>
      <c r="I29" s="207">
        <f t="shared" si="0"/>
        <v>0</v>
      </c>
      <c r="J29" s="31"/>
      <c r="K29" s="29" t="s">
        <v>408</v>
      </c>
    </row>
    <row r="30" spans="1:11" ht="24.75" customHeight="1" x14ac:dyDescent="0.4">
      <c r="A30" s="1"/>
      <c r="B30" s="40" t="s">
        <v>14</v>
      </c>
      <c r="C30" s="518" t="s">
        <v>151</v>
      </c>
      <c r="D30" s="519"/>
      <c r="E30" s="199" t="s">
        <v>509</v>
      </c>
      <c r="F30" s="75" t="str">
        <f>IF($B$8="","",IF(AND($B$8&gt;0,$G$16=入力フォームマスタ!$D$26),"×",VLOOKUP($B$8,入力欄[#All],11,FALSE)))</f>
        <v/>
      </c>
      <c r="G30" s="211"/>
      <c r="H30" s="154"/>
      <c r="I30" s="207">
        <f t="shared" si="0"/>
        <v>0</v>
      </c>
      <c r="J30" s="31"/>
      <c r="K30" s="29" t="s">
        <v>408</v>
      </c>
    </row>
    <row r="31" spans="1:11" ht="18" hidden="1" customHeight="1" outlineLevel="1" x14ac:dyDescent="0.4">
      <c r="A31" s="1"/>
      <c r="B31" s="49"/>
      <c r="C31" s="522" t="s">
        <v>25</v>
      </c>
      <c r="D31" s="523"/>
      <c r="E31" s="201"/>
      <c r="F31" s="83"/>
      <c r="G31" s="211"/>
      <c r="H31" s="154"/>
      <c r="I31" s="207">
        <f t="shared" si="0"/>
        <v>0</v>
      </c>
      <c r="J31" s="31"/>
      <c r="K31" s="25"/>
    </row>
    <row r="32" spans="1:11" ht="41.25" customHeight="1" collapsed="1" x14ac:dyDescent="0.4">
      <c r="A32" s="1"/>
      <c r="B32" s="40" t="s">
        <v>26</v>
      </c>
      <c r="C32" s="518" t="s">
        <v>152</v>
      </c>
      <c r="D32" s="519"/>
      <c r="E32" s="199" t="s">
        <v>506</v>
      </c>
      <c r="F32" s="75" t="str">
        <f>IF($G$44=入力フォームマスタ!$E$20,入力フォームマスタ!$H$5,IF($B$8="","",IF(AND($B$8&gt;0,OR($G$16=入力フォームマスタ!$D$25,$G$16=入力フォームマスタ!$D$26,$G$16=入力フォームマスタ!$D$28)),"×",(VLOOKUP($B$8,入力欄[#All],12,FALSE)))))</f>
        <v/>
      </c>
      <c r="G32" s="295"/>
      <c r="H32" s="154"/>
      <c r="I32" s="207">
        <f t="shared" si="0"/>
        <v>0</v>
      </c>
      <c r="J32" s="31"/>
      <c r="K32" s="36" t="s">
        <v>485</v>
      </c>
    </row>
    <row r="33" spans="1:11" ht="18" hidden="1" customHeight="1" outlineLevel="1" x14ac:dyDescent="0.4">
      <c r="A33" s="1"/>
      <c r="B33" s="52"/>
      <c r="C33" s="534" t="s">
        <v>27</v>
      </c>
      <c r="D33" s="535"/>
      <c r="E33" s="201"/>
      <c r="F33" s="83"/>
      <c r="G33" s="211"/>
      <c r="H33" s="154"/>
      <c r="I33" s="207">
        <f t="shared" si="0"/>
        <v>0</v>
      </c>
      <c r="J33" s="31"/>
      <c r="K33" s="84" t="s">
        <v>28</v>
      </c>
    </row>
    <row r="34" spans="1:11" ht="18" hidden="1" customHeight="1" outlineLevel="1" x14ac:dyDescent="0.4">
      <c r="A34" s="1"/>
      <c r="B34" s="52"/>
      <c r="C34" s="534" t="s">
        <v>29</v>
      </c>
      <c r="D34" s="535"/>
      <c r="E34" s="201"/>
      <c r="F34" s="83"/>
      <c r="G34" s="211"/>
      <c r="H34" s="154"/>
      <c r="I34" s="207">
        <f t="shared" si="0"/>
        <v>0</v>
      </c>
      <c r="J34" s="31"/>
      <c r="K34" s="25"/>
    </row>
    <row r="35" spans="1:11" ht="18" hidden="1" customHeight="1" outlineLevel="1" x14ac:dyDescent="0.4">
      <c r="A35" s="1"/>
      <c r="B35" s="52"/>
      <c r="C35" s="534" t="s">
        <v>235</v>
      </c>
      <c r="D35" s="535"/>
      <c r="E35" s="201"/>
      <c r="F35" s="83"/>
      <c r="G35" s="211"/>
      <c r="H35" s="154"/>
      <c r="I35" s="207">
        <f t="shared" si="0"/>
        <v>0</v>
      </c>
      <c r="J35" s="31"/>
      <c r="K35" s="25"/>
    </row>
    <row r="36" spans="1:11" ht="18" hidden="1" customHeight="1" outlineLevel="1" x14ac:dyDescent="0.4">
      <c r="A36" s="1"/>
      <c r="B36" s="52"/>
      <c r="C36" s="534" t="s">
        <v>236</v>
      </c>
      <c r="D36" s="535"/>
      <c r="E36" s="201"/>
      <c r="F36" s="83"/>
      <c r="G36" s="211"/>
      <c r="H36" s="154"/>
      <c r="I36" s="207">
        <f t="shared" si="0"/>
        <v>0</v>
      </c>
      <c r="J36" s="31"/>
      <c r="K36" s="25"/>
    </row>
    <row r="37" spans="1:11" ht="18" hidden="1" customHeight="1" outlineLevel="1" x14ac:dyDescent="0.4">
      <c r="A37" s="1"/>
      <c r="B37" s="52"/>
      <c r="C37" s="534" t="s">
        <v>237</v>
      </c>
      <c r="D37" s="535"/>
      <c r="E37" s="201"/>
      <c r="F37" s="83"/>
      <c r="G37" s="211"/>
      <c r="H37" s="154"/>
      <c r="I37" s="207">
        <f t="shared" si="0"/>
        <v>0</v>
      </c>
      <c r="J37" s="31"/>
      <c r="K37" s="25"/>
    </row>
    <row r="38" spans="1:11" ht="18" hidden="1" customHeight="1" outlineLevel="1" x14ac:dyDescent="0.4">
      <c r="A38" s="1"/>
      <c r="B38" s="52"/>
      <c r="C38" s="534" t="s">
        <v>30</v>
      </c>
      <c r="D38" s="535"/>
      <c r="E38" s="201"/>
      <c r="F38" s="83"/>
      <c r="G38" s="211"/>
      <c r="H38" s="154"/>
      <c r="I38" s="207">
        <f t="shared" si="0"/>
        <v>0</v>
      </c>
      <c r="J38" s="31"/>
      <c r="K38" s="25"/>
    </row>
    <row r="39" spans="1:11" ht="18" hidden="1" customHeight="1" outlineLevel="1" x14ac:dyDescent="0.4">
      <c r="A39" s="1"/>
      <c r="B39" s="52"/>
      <c r="C39" s="534" t="s">
        <v>31</v>
      </c>
      <c r="D39" s="535"/>
      <c r="E39" s="201"/>
      <c r="F39" s="83"/>
      <c r="G39" s="211"/>
      <c r="H39" s="154"/>
      <c r="I39" s="207">
        <f t="shared" si="0"/>
        <v>0</v>
      </c>
      <c r="J39" s="31"/>
      <c r="K39" s="25"/>
    </row>
    <row r="40" spans="1:11" ht="18" hidden="1" customHeight="1" outlineLevel="1" x14ac:dyDescent="0.4">
      <c r="A40" s="1"/>
      <c r="B40" s="52"/>
      <c r="C40" s="534" t="s">
        <v>239</v>
      </c>
      <c r="D40" s="535"/>
      <c r="E40" s="201"/>
      <c r="F40" s="83"/>
      <c r="G40" s="211"/>
      <c r="H40" s="154"/>
      <c r="I40" s="207">
        <f t="shared" si="0"/>
        <v>0</v>
      </c>
      <c r="J40" s="31"/>
      <c r="K40" s="25"/>
    </row>
    <row r="41" spans="1:11" ht="18" hidden="1" customHeight="1" outlineLevel="1" x14ac:dyDescent="0.4">
      <c r="A41" s="1"/>
      <c r="B41" s="52"/>
      <c r="C41" s="534" t="s">
        <v>240</v>
      </c>
      <c r="D41" s="535"/>
      <c r="E41" s="201"/>
      <c r="F41" s="83"/>
      <c r="G41" s="211"/>
      <c r="H41" s="154"/>
      <c r="I41" s="207">
        <f t="shared" si="0"/>
        <v>0</v>
      </c>
      <c r="J41" s="31"/>
      <c r="K41" s="25"/>
    </row>
    <row r="42" spans="1:11" ht="18" hidden="1" customHeight="1" outlineLevel="1" x14ac:dyDescent="0.4">
      <c r="A42" s="1"/>
      <c r="B42" s="52"/>
      <c r="C42" s="534" t="s">
        <v>242</v>
      </c>
      <c r="D42" s="535"/>
      <c r="E42" s="201"/>
      <c r="F42" s="83"/>
      <c r="G42" s="211"/>
      <c r="H42" s="154"/>
      <c r="I42" s="207">
        <f t="shared" si="0"/>
        <v>0</v>
      </c>
      <c r="J42" s="31"/>
      <c r="K42" s="84" t="s">
        <v>32</v>
      </c>
    </row>
    <row r="43" spans="1:11" ht="18" hidden="1" customHeight="1" outlineLevel="1" x14ac:dyDescent="0.4">
      <c r="A43" s="1"/>
      <c r="B43" s="52"/>
      <c r="C43" s="534" t="s">
        <v>243</v>
      </c>
      <c r="D43" s="535"/>
      <c r="E43" s="201"/>
      <c r="F43" s="83"/>
      <c r="G43" s="211"/>
      <c r="H43" s="154"/>
      <c r="I43" s="207">
        <f t="shared" si="0"/>
        <v>0</v>
      </c>
      <c r="J43" s="31"/>
      <c r="K43" s="84" t="s">
        <v>33</v>
      </c>
    </row>
    <row r="44" spans="1:11" ht="24.75" customHeight="1" collapsed="1" x14ac:dyDescent="0.4">
      <c r="A44" s="1"/>
      <c r="B44" s="40" t="s">
        <v>34</v>
      </c>
      <c r="C44" s="518" t="s">
        <v>153</v>
      </c>
      <c r="D44" s="519"/>
      <c r="E44" s="199" t="s">
        <v>7</v>
      </c>
      <c r="F44" s="75" t="str">
        <f>IF($B$8="","",IF(AND($B$8&gt;0,OR($G$16=入力フォームマスタ!$D$25,$G$16=入力フォームマスタ!$D$26,$G$16=入力フォームマスタ!$D$28)),"×",(VLOOKUP($B$8,入力欄[#All],13,FALSE))))</f>
        <v/>
      </c>
      <c r="G44" s="211"/>
      <c r="H44" s="316" t="str">
        <f>F44</f>
        <v/>
      </c>
      <c r="I44" s="207"/>
      <c r="J44" s="31"/>
      <c r="K44" s="29" t="s">
        <v>459</v>
      </c>
    </row>
    <row r="45" spans="1:11" ht="18" hidden="1" customHeight="1" outlineLevel="1" x14ac:dyDescent="0.4">
      <c r="A45" s="1"/>
      <c r="B45" s="52"/>
      <c r="C45" s="534" t="s">
        <v>35</v>
      </c>
      <c r="D45" s="535"/>
      <c r="E45" s="201"/>
      <c r="F45" s="83"/>
      <c r="G45" s="211"/>
      <c r="H45" s="154"/>
      <c r="I45" s="207">
        <f t="shared" si="0"/>
        <v>0</v>
      </c>
      <c r="J45" s="31"/>
      <c r="K45" s="84" t="s">
        <v>36</v>
      </c>
    </row>
    <row r="46" spans="1:11" ht="18" hidden="1" customHeight="1" outlineLevel="1" x14ac:dyDescent="0.4">
      <c r="A46" s="1"/>
      <c r="B46" s="52"/>
      <c r="C46" s="534" t="s">
        <v>37</v>
      </c>
      <c r="D46" s="535"/>
      <c r="E46" s="201"/>
      <c r="F46" s="83"/>
      <c r="G46" s="211"/>
      <c r="H46" s="154"/>
      <c r="I46" s="207">
        <f t="shared" si="0"/>
        <v>0</v>
      </c>
      <c r="J46" s="31"/>
      <c r="K46" s="84"/>
    </row>
    <row r="47" spans="1:11" ht="18" hidden="1" customHeight="1" outlineLevel="1" x14ac:dyDescent="0.4">
      <c r="A47" s="1"/>
      <c r="B47" s="52"/>
      <c r="C47" s="534" t="s">
        <v>241</v>
      </c>
      <c r="D47" s="535"/>
      <c r="E47" s="201"/>
      <c r="F47" s="83"/>
      <c r="G47" s="211"/>
      <c r="H47" s="154"/>
      <c r="I47" s="207">
        <f t="shared" si="0"/>
        <v>0</v>
      </c>
      <c r="J47" s="31"/>
      <c r="K47" s="84"/>
    </row>
    <row r="48" spans="1:11" ht="18" hidden="1" customHeight="1" outlineLevel="1" x14ac:dyDescent="0.4">
      <c r="A48" s="1"/>
      <c r="B48" s="52"/>
      <c r="C48" s="534" t="s">
        <v>246</v>
      </c>
      <c r="D48" s="535"/>
      <c r="E48" s="201"/>
      <c r="F48" s="83"/>
      <c r="G48" s="211"/>
      <c r="H48" s="154"/>
      <c r="I48" s="207">
        <f t="shared" si="0"/>
        <v>0</v>
      </c>
      <c r="J48" s="31"/>
      <c r="K48" s="84" t="s">
        <v>38</v>
      </c>
    </row>
    <row r="49" spans="1:11" ht="18" hidden="1" customHeight="1" outlineLevel="1" x14ac:dyDescent="0.4">
      <c r="A49" s="1"/>
      <c r="B49" s="52"/>
      <c r="C49" s="534" t="s">
        <v>247</v>
      </c>
      <c r="D49" s="535"/>
      <c r="E49" s="201"/>
      <c r="F49" s="83"/>
      <c r="G49" s="211"/>
      <c r="H49" s="154"/>
      <c r="I49" s="207">
        <f t="shared" si="0"/>
        <v>0</v>
      </c>
      <c r="J49" s="31"/>
      <c r="K49" s="84" t="s">
        <v>39</v>
      </c>
    </row>
    <row r="50" spans="1:11" ht="24.75" customHeight="1" collapsed="1" x14ac:dyDescent="0.4">
      <c r="A50" s="1"/>
      <c r="B50" s="40" t="s">
        <v>40</v>
      </c>
      <c r="C50" s="518" t="s">
        <v>154</v>
      </c>
      <c r="D50" s="519"/>
      <c r="E50" s="202" t="s">
        <v>510</v>
      </c>
      <c r="F50" s="75" t="str">
        <f>IF($B$8="","",IF(AND(3&lt;$B$8,$B$8&lt;7),VLOOKUP($B$8,入力欄[#All],14,FALSE),IF(AND($B$8=3,OR($G$16=入力フォームマスタ!$D$20,$G$16=入力フォームマスタ!$D$21)),VLOOKUP($B$8,入力欄[#All],14,FALSE),IF(OR($G$16=入力フォームマスタ!$D$20,$G$16=入力フォームマスタ!$D$21),入力フォームマスタ!$H$5,IF($G$16="",VLOOKUP($B$8,入力欄[#All],14,FALSE),"×")))))</f>
        <v/>
      </c>
      <c r="G50" s="211"/>
      <c r="H50" s="316" t="str">
        <f>IF($H$16&lt;3,MID($G$16,3,2),"")</f>
        <v/>
      </c>
      <c r="I50" s="207"/>
      <c r="J50" s="31"/>
      <c r="K50" s="36" t="s">
        <v>486</v>
      </c>
    </row>
    <row r="51" spans="1:11" ht="28.5" customHeight="1" x14ac:dyDescent="0.4">
      <c r="A51" s="1"/>
      <c r="B51" s="40" t="s">
        <v>41</v>
      </c>
      <c r="C51" s="518" t="s">
        <v>155</v>
      </c>
      <c r="D51" s="519"/>
      <c r="E51" s="202" t="s">
        <v>407</v>
      </c>
      <c r="F51" s="75" t="str">
        <f>IF($B$8="","",IF(OR($B$8=4,$B$8=5),VLOOKUP($B$8,入力欄[#All],15,FALSE),IF(AND(OR($B$8&lt;2,$B$8&gt;3),$G$16=入力フォームマスタ!$D$21),入力フォームマスタ!$H$5,IF(OR($G$16=入力フォームマスタ!$D$20,$G$16=入力フォームマスタ!$D$25,$G$16=入力フォームマスタ!$D$26,$G$16=入力フォームマスタ!$D$27),"×",IF(OR($G$16=入力フォームマスタ!$D$22,$G$16=入力フォームマスタ!$D$23,$G$16=入力フォームマスタ!$D$24,$G$16=入力フォームマスタ!$D$28),"○",VLOOKUP($B$8,入力欄[#All],15,FALSE))))))</f>
        <v/>
      </c>
      <c r="G51" s="211"/>
      <c r="H51" s="154"/>
      <c r="I51" s="207">
        <f t="shared" si="0"/>
        <v>0</v>
      </c>
      <c r="J51" s="31"/>
      <c r="K51" s="36" t="s">
        <v>487</v>
      </c>
    </row>
    <row r="52" spans="1:11" ht="18" hidden="1" customHeight="1" outlineLevel="1" x14ac:dyDescent="0.4">
      <c r="A52" s="1"/>
      <c r="B52" s="52"/>
      <c r="C52" s="534" t="s">
        <v>42</v>
      </c>
      <c r="D52" s="535"/>
      <c r="E52" s="197"/>
      <c r="F52" s="83"/>
      <c r="G52" s="211"/>
      <c r="H52" s="154"/>
      <c r="I52" s="207">
        <f t="shared" si="0"/>
        <v>0</v>
      </c>
      <c r="J52" s="32"/>
      <c r="K52" s="25"/>
    </row>
    <row r="53" spans="1:11" ht="18" hidden="1" customHeight="1" outlineLevel="1" x14ac:dyDescent="0.4">
      <c r="A53" s="1"/>
      <c r="B53" s="52"/>
      <c r="C53" s="534" t="s">
        <v>43</v>
      </c>
      <c r="D53" s="535"/>
      <c r="E53" s="197"/>
      <c r="F53" s="83"/>
      <c r="G53" s="211"/>
      <c r="H53" s="154"/>
      <c r="I53" s="207">
        <f t="shared" si="0"/>
        <v>0</v>
      </c>
      <c r="J53" s="32"/>
      <c r="K53" s="84" t="s">
        <v>45</v>
      </c>
    </row>
    <row r="54" spans="1:11" ht="24.75" customHeight="1" collapsed="1" x14ac:dyDescent="0.4">
      <c r="A54" s="1"/>
      <c r="B54" s="40" t="s">
        <v>46</v>
      </c>
      <c r="C54" s="518" t="s">
        <v>156</v>
      </c>
      <c r="D54" s="519"/>
      <c r="E54" s="202" t="s">
        <v>511</v>
      </c>
      <c r="F54" s="75" t="str">
        <f>IF(OR($G$16=入力フォームマスタ!$D$20,$G$16=入力フォームマスタ!$D$25,$G$16=入力フォームマスタ!$D$26),"×",IF($B$8="","",IF($B$8&gt;0,(VLOOKUP($B$8,入力欄[#All],16,FALSE)),"")))</f>
        <v/>
      </c>
      <c r="G54" s="211"/>
      <c r="H54" s="154"/>
      <c r="I54" s="207">
        <f t="shared" si="0"/>
        <v>0</v>
      </c>
      <c r="J54" s="32"/>
      <c r="K54" s="29" t="s">
        <v>166</v>
      </c>
    </row>
    <row r="55" spans="1:11" ht="18" hidden="1" customHeight="1" outlineLevel="1" x14ac:dyDescent="0.4">
      <c r="A55" s="1"/>
      <c r="B55" s="54"/>
      <c r="C55" s="534" t="s">
        <v>47</v>
      </c>
      <c r="D55" s="535"/>
      <c r="E55" s="53"/>
      <c r="F55" s="72"/>
      <c r="G55" s="76" t="s">
        <v>5</v>
      </c>
      <c r="H55" s="156"/>
      <c r="I55" s="207">
        <f t="shared" si="0"/>
        <v>0</v>
      </c>
      <c r="J55" s="32"/>
      <c r="K55" s="84"/>
    </row>
    <row r="56" spans="1:11" ht="18" hidden="1" customHeight="1" outlineLevel="1" x14ac:dyDescent="0.4">
      <c r="A56" s="1"/>
      <c r="B56" s="54"/>
      <c r="C56" s="534" t="s">
        <v>48</v>
      </c>
      <c r="D56" s="535"/>
      <c r="E56" s="53"/>
      <c r="F56" s="72"/>
      <c r="G56" s="76" t="s">
        <v>5</v>
      </c>
      <c r="H56" s="156"/>
      <c r="I56" s="207">
        <f t="shared" si="0"/>
        <v>0</v>
      </c>
      <c r="J56" s="32"/>
      <c r="K56" s="84"/>
    </row>
    <row r="57" spans="1:11" ht="18" hidden="1" customHeight="1" outlineLevel="1" x14ac:dyDescent="0.4">
      <c r="A57" s="1"/>
      <c r="B57" s="54"/>
      <c r="C57" s="534" t="s">
        <v>49</v>
      </c>
      <c r="D57" s="535"/>
      <c r="E57" s="53"/>
      <c r="F57" s="72"/>
      <c r="G57" s="76" t="s">
        <v>5</v>
      </c>
      <c r="H57" s="156"/>
      <c r="I57" s="207">
        <f t="shared" si="0"/>
        <v>0</v>
      </c>
      <c r="J57" s="32"/>
      <c r="K57" s="84"/>
    </row>
    <row r="58" spans="1:11" ht="18" hidden="1" customHeight="1" outlineLevel="1" x14ac:dyDescent="0.4">
      <c r="A58" s="1"/>
      <c r="B58" s="54"/>
      <c r="C58" s="534" t="s">
        <v>50</v>
      </c>
      <c r="D58" s="535"/>
      <c r="E58" s="53"/>
      <c r="F58" s="72"/>
      <c r="G58" s="76" t="s">
        <v>5</v>
      </c>
      <c r="H58" s="156"/>
      <c r="I58" s="207">
        <f t="shared" si="0"/>
        <v>0</v>
      </c>
      <c r="J58" s="32"/>
      <c r="K58" s="84"/>
    </row>
    <row r="59" spans="1:11" ht="18" hidden="1" customHeight="1" outlineLevel="1" x14ac:dyDescent="0.4">
      <c r="A59" s="1"/>
      <c r="B59" s="54"/>
      <c r="C59" s="534" t="s">
        <v>51</v>
      </c>
      <c r="D59" s="535"/>
      <c r="E59" s="53"/>
      <c r="F59" s="72"/>
      <c r="G59" s="76" t="s">
        <v>5</v>
      </c>
      <c r="H59" s="156"/>
      <c r="I59" s="207">
        <f t="shared" si="0"/>
        <v>0</v>
      </c>
      <c r="J59" s="32"/>
      <c r="K59" s="84"/>
    </row>
    <row r="60" spans="1:11" ht="18" hidden="1" customHeight="1" outlineLevel="1" x14ac:dyDescent="0.4">
      <c r="A60" s="1"/>
      <c r="B60" s="54"/>
      <c r="C60" s="534" t="s">
        <v>52</v>
      </c>
      <c r="D60" s="535"/>
      <c r="E60" s="53"/>
      <c r="F60" s="72"/>
      <c r="G60" s="76" t="s">
        <v>5</v>
      </c>
      <c r="H60" s="156"/>
      <c r="I60" s="207">
        <f t="shared" si="0"/>
        <v>0</v>
      </c>
      <c r="J60" s="32"/>
      <c r="K60" s="84"/>
    </row>
    <row r="61" spans="1:11" ht="18" hidden="1" customHeight="1" outlineLevel="1" x14ac:dyDescent="0.4">
      <c r="A61" s="1"/>
      <c r="B61" s="54"/>
      <c r="C61" s="534" t="s">
        <v>53</v>
      </c>
      <c r="D61" s="535"/>
      <c r="E61" s="53"/>
      <c r="F61" s="72"/>
      <c r="G61" s="76" t="s">
        <v>5</v>
      </c>
      <c r="H61" s="156"/>
      <c r="I61" s="207">
        <f t="shared" si="0"/>
        <v>0</v>
      </c>
      <c r="J61" s="32"/>
      <c r="K61" s="84"/>
    </row>
    <row r="62" spans="1:11" ht="18" hidden="1" customHeight="1" outlineLevel="1" x14ac:dyDescent="0.4">
      <c r="A62" s="1"/>
      <c r="B62" s="54"/>
      <c r="C62" s="534" t="s">
        <v>54</v>
      </c>
      <c r="D62" s="535"/>
      <c r="E62" s="53"/>
      <c r="F62" s="72"/>
      <c r="G62" s="76" t="s">
        <v>5</v>
      </c>
      <c r="H62" s="156"/>
      <c r="I62" s="207">
        <f t="shared" si="0"/>
        <v>0</v>
      </c>
      <c r="J62" s="32"/>
      <c r="K62" s="84"/>
    </row>
    <row r="63" spans="1:11" ht="18" hidden="1" customHeight="1" outlineLevel="1" x14ac:dyDescent="0.4">
      <c r="A63" s="1"/>
      <c r="B63" s="54"/>
      <c r="C63" s="534" t="s">
        <v>55</v>
      </c>
      <c r="D63" s="535"/>
      <c r="E63" s="53"/>
      <c r="F63" s="72"/>
      <c r="G63" s="76" t="s">
        <v>5</v>
      </c>
      <c r="H63" s="156"/>
      <c r="I63" s="207">
        <f t="shared" si="0"/>
        <v>0</v>
      </c>
      <c r="J63" s="32"/>
      <c r="K63" s="84"/>
    </row>
    <row r="64" spans="1:11" ht="3.75" customHeight="1" collapsed="1" x14ac:dyDescent="0.4">
      <c r="A64" s="4"/>
      <c r="B64" s="4"/>
      <c r="C64" s="45"/>
      <c r="D64" s="45"/>
      <c r="E64" s="45"/>
      <c r="F64" s="73"/>
      <c r="G64" s="56"/>
      <c r="H64" s="157"/>
      <c r="I64" s="207"/>
      <c r="J64" s="89"/>
      <c r="K64" s="90"/>
    </row>
    <row r="65" spans="1:11" ht="3.75" customHeight="1" x14ac:dyDescent="0.4">
      <c r="A65" s="4"/>
      <c r="B65" s="4"/>
      <c r="C65" s="45"/>
      <c r="D65" s="45"/>
      <c r="E65" s="45"/>
      <c r="F65" s="73"/>
      <c r="G65" s="57"/>
      <c r="H65" s="157"/>
      <c r="I65" s="207"/>
      <c r="J65" s="91"/>
      <c r="K65" s="92"/>
    </row>
    <row r="66" spans="1:11" ht="18" hidden="1" customHeight="1" outlineLevel="1" x14ac:dyDescent="0.4">
      <c r="A66" s="1"/>
      <c r="B66" s="54"/>
      <c r="C66" s="534" t="s">
        <v>56</v>
      </c>
      <c r="D66" s="535"/>
      <c r="E66" s="53"/>
      <c r="F66" s="74"/>
      <c r="G66" s="76" t="s">
        <v>5</v>
      </c>
      <c r="H66" s="156"/>
      <c r="I66" s="207">
        <f t="shared" si="0"/>
        <v>0</v>
      </c>
      <c r="J66" s="31"/>
      <c r="K66" s="84"/>
    </row>
    <row r="67" spans="1:11" ht="18" hidden="1" customHeight="1" outlineLevel="1" x14ac:dyDescent="0.4">
      <c r="A67" s="1"/>
      <c r="B67" s="54"/>
      <c r="C67" s="534" t="s">
        <v>57</v>
      </c>
      <c r="D67" s="535"/>
      <c r="E67" s="53"/>
      <c r="F67" s="74"/>
      <c r="G67" s="76" t="s">
        <v>5</v>
      </c>
      <c r="H67" s="156"/>
      <c r="I67" s="207">
        <f t="shared" si="0"/>
        <v>0</v>
      </c>
      <c r="J67" s="31"/>
      <c r="K67" s="84"/>
    </row>
    <row r="68" spans="1:11" ht="18" hidden="1" customHeight="1" outlineLevel="1" x14ac:dyDescent="0.4">
      <c r="A68" s="1"/>
      <c r="B68" s="54"/>
      <c r="C68" s="534" t="s">
        <v>59</v>
      </c>
      <c r="D68" s="535"/>
      <c r="E68" s="50"/>
      <c r="F68" s="74"/>
      <c r="G68" s="76" t="s">
        <v>5</v>
      </c>
      <c r="H68" s="156"/>
      <c r="I68" s="207">
        <f t="shared" si="0"/>
        <v>0</v>
      </c>
      <c r="J68" s="31"/>
      <c r="K68" s="84" t="s">
        <v>60</v>
      </c>
    </row>
    <row r="69" spans="1:11" ht="18" hidden="1" customHeight="1" outlineLevel="1" x14ac:dyDescent="0.4">
      <c r="A69" s="1"/>
      <c r="B69" s="54"/>
      <c r="C69" s="534" t="s">
        <v>61</v>
      </c>
      <c r="D69" s="535"/>
      <c r="E69" s="50"/>
      <c r="F69" s="74"/>
      <c r="G69" s="76" t="s">
        <v>5</v>
      </c>
      <c r="H69" s="156"/>
      <c r="I69" s="207">
        <f t="shared" si="0"/>
        <v>0</v>
      </c>
      <c r="J69" s="31"/>
      <c r="K69" s="84"/>
    </row>
    <row r="70" spans="1:11" ht="18" hidden="1" customHeight="1" outlineLevel="1" x14ac:dyDescent="0.4">
      <c r="A70" s="1"/>
      <c r="B70" s="54"/>
      <c r="C70" s="534" t="s">
        <v>62</v>
      </c>
      <c r="D70" s="535"/>
      <c r="E70" s="50"/>
      <c r="F70" s="74"/>
      <c r="G70" s="76" t="s">
        <v>5</v>
      </c>
      <c r="H70" s="156"/>
      <c r="I70" s="207">
        <f t="shared" si="0"/>
        <v>0</v>
      </c>
      <c r="J70" s="31"/>
      <c r="K70" s="84" t="s">
        <v>63</v>
      </c>
    </row>
    <row r="71" spans="1:11" ht="18" hidden="1" customHeight="1" outlineLevel="1" x14ac:dyDescent="0.4">
      <c r="A71" s="1"/>
      <c r="B71" s="54"/>
      <c r="C71" s="534" t="s">
        <v>3</v>
      </c>
      <c r="D71" s="535"/>
      <c r="E71" s="50"/>
      <c r="F71" s="74"/>
      <c r="G71" s="76" t="s">
        <v>5</v>
      </c>
      <c r="H71" s="156"/>
      <c r="I71" s="207">
        <f t="shared" si="0"/>
        <v>0</v>
      </c>
      <c r="J71" s="31"/>
      <c r="K71" s="84"/>
    </row>
    <row r="72" spans="1:11" ht="24.75" customHeight="1" collapsed="1" x14ac:dyDescent="0.4">
      <c r="A72" s="1"/>
      <c r="B72" s="542" t="s">
        <v>64</v>
      </c>
      <c r="C72" s="538" t="s">
        <v>157</v>
      </c>
      <c r="D72" s="539"/>
      <c r="E72" s="202" t="s">
        <v>500</v>
      </c>
      <c r="F72" s="75" t="str">
        <f>IF($B$8="","",IF(AND($B$8&gt;0,OR($G$16=入力フォームマスタ!$D$25,$G$16=入力フォームマスタ!$D$26,$G$16=入力フォームマスタ!$D$28)),"×",VLOOKUP($B$8,入力欄[#All],17,FALSE)))</f>
        <v/>
      </c>
      <c r="G72" s="227"/>
      <c r="H72" s="163"/>
      <c r="I72" s="207">
        <f t="shared" si="0"/>
        <v>0</v>
      </c>
      <c r="J72" s="31"/>
      <c r="K72" s="29" t="s">
        <v>136</v>
      </c>
    </row>
    <row r="73" spans="1:11" ht="24.75" customHeight="1" x14ac:dyDescent="0.4">
      <c r="A73" s="1"/>
      <c r="B73" s="543"/>
      <c r="C73" s="538" t="s">
        <v>158</v>
      </c>
      <c r="D73" s="539"/>
      <c r="E73" s="202" t="s">
        <v>513</v>
      </c>
      <c r="F73" s="75" t="str">
        <f>IF($B$8="","",IF(AND($B$8&gt;0,OR($G$16=入力フォームマスタ!$D$25,$G$16=入力フォームマスタ!$D$26,$G$16=入力フォームマスタ!$D$28)),"×",VLOOKUP($B$8,入力欄[#All],17,FALSE)))</f>
        <v/>
      </c>
      <c r="G73" s="227"/>
      <c r="H73" s="163"/>
      <c r="I73" s="207">
        <f t="shared" si="0"/>
        <v>0</v>
      </c>
      <c r="J73" s="31"/>
      <c r="K73" s="26"/>
    </row>
    <row r="74" spans="1:11" ht="24.75" customHeight="1" x14ac:dyDescent="0.4">
      <c r="A74" s="1"/>
      <c r="B74" s="542" t="s">
        <v>66</v>
      </c>
      <c r="C74" s="538" t="s">
        <v>159</v>
      </c>
      <c r="D74" s="539"/>
      <c r="E74" s="202" t="s">
        <v>200</v>
      </c>
      <c r="F74" s="75" t="str">
        <f>IF($B$8="","",IF(AND($B$8&gt;0,OR($G$16=入力フォームマスタ!$D$25,$G$16=入力フォームマスタ!$D$26,$G$16=入力フォームマスタ!$D$28)),"×",VLOOKUP($B$8,入力欄[#All],17,FALSE)))</f>
        <v/>
      </c>
      <c r="G74" s="227"/>
      <c r="H74" s="163"/>
      <c r="I74" s="207">
        <f t="shared" si="0"/>
        <v>0</v>
      </c>
      <c r="J74" s="31"/>
      <c r="K74" s="29" t="s">
        <v>137</v>
      </c>
    </row>
    <row r="75" spans="1:11" ht="24.75" customHeight="1" x14ac:dyDescent="0.4">
      <c r="A75" s="1"/>
      <c r="B75" s="543"/>
      <c r="C75" s="538" t="s">
        <v>207</v>
      </c>
      <c r="D75" s="539"/>
      <c r="E75" s="202" t="s">
        <v>514</v>
      </c>
      <c r="F75" s="75" t="str">
        <f>IF($B$8="","",IF(AND($B$8&gt;0,OR($G$16=入力フォームマスタ!$D$25,$G$16=入力フォームマスタ!$D$26,$G$16=入力フォームマスタ!$D$28)),"×",VLOOKUP($B$8,入力欄[#All],17,FALSE)))</f>
        <v/>
      </c>
      <c r="G75" s="227"/>
      <c r="H75" s="164"/>
      <c r="I75" s="207">
        <f t="shared" si="0"/>
        <v>0</v>
      </c>
      <c r="J75" s="31"/>
      <c r="K75" s="26"/>
    </row>
    <row r="76" spans="1:11" ht="24.75" customHeight="1" x14ac:dyDescent="0.4">
      <c r="A76" s="1"/>
      <c r="B76" s="100" t="s">
        <v>67</v>
      </c>
      <c r="C76" s="538" t="s">
        <v>160</v>
      </c>
      <c r="D76" s="539"/>
      <c r="E76" s="202" t="s">
        <v>501</v>
      </c>
      <c r="F76" s="75" t="str">
        <f>IF($B$8="","",IF(AND($B$8&gt;0,OR($G$16=入力フォームマスタ!$D$25,$G$16=入力フォームマスタ!$D$26,$G$16=入力フォームマスタ!$D$28)),"×",VLOOKUP($B$8,入力欄[#All],17,FALSE)))</f>
        <v/>
      </c>
      <c r="G76" s="227"/>
      <c r="H76" s="163"/>
      <c r="I76" s="207">
        <f t="shared" si="0"/>
        <v>0</v>
      </c>
      <c r="J76" s="31"/>
      <c r="K76" s="29" t="s">
        <v>488</v>
      </c>
    </row>
    <row r="77" spans="1:11" ht="24.75" customHeight="1" x14ac:dyDescent="0.4">
      <c r="A77" s="1"/>
      <c r="B77" s="100" t="s">
        <v>68</v>
      </c>
      <c r="C77" s="538" t="s">
        <v>161</v>
      </c>
      <c r="D77" s="539"/>
      <c r="E77" s="202" t="s">
        <v>7</v>
      </c>
      <c r="F77" s="75" t="str">
        <f>IF($B$8="","",IF(AND($B$8&gt;0,OR($G$16=入力フォームマスタ!$D$25,$G$16=入力フォームマスタ!$D$26,$G$16=入力フォームマスタ!$D$28)),"×",VLOOKUP($B$8,入力欄[#All],17,FALSE)))</f>
        <v/>
      </c>
      <c r="G77" s="227"/>
      <c r="H77" s="163"/>
      <c r="I77" s="207"/>
      <c r="J77" s="31"/>
      <c r="K77" s="29" t="s">
        <v>421</v>
      </c>
    </row>
    <row r="78" spans="1:11" ht="24.75" customHeight="1" x14ac:dyDescent="0.4">
      <c r="A78" s="1"/>
      <c r="B78" s="100" t="s">
        <v>69</v>
      </c>
      <c r="C78" s="538" t="s">
        <v>162</v>
      </c>
      <c r="D78" s="539"/>
      <c r="E78" s="202" t="s">
        <v>508</v>
      </c>
      <c r="F78" s="75" t="str">
        <f>IF($B$8="","",IF(AND($B$8&gt;0,OR($G$16=入力フォームマスタ!$D$25,$G$16=入力フォームマスタ!$D$26,$G$16=入力フォームマスタ!$D$28)),"×",VLOOKUP($B$8,入力欄[#All],17,FALSE)))</f>
        <v/>
      </c>
      <c r="G78" s="227"/>
      <c r="H78" s="163"/>
      <c r="I78" s="207">
        <f t="shared" ref="I78:I93" si="1">LENB(G78)</f>
        <v>0</v>
      </c>
      <c r="J78" s="31"/>
      <c r="K78" s="42" t="s">
        <v>548</v>
      </c>
    </row>
    <row r="79" spans="1:11" ht="24.75" customHeight="1" x14ac:dyDescent="0.4">
      <c r="A79" s="1"/>
      <c r="B79" s="100" t="s">
        <v>70</v>
      </c>
      <c r="C79" s="538" t="s">
        <v>163</v>
      </c>
      <c r="D79" s="539"/>
      <c r="E79" s="202" t="s">
        <v>515</v>
      </c>
      <c r="F79" s="75" t="str">
        <f>IF($B$8="","",IF(AND($B$8&gt;0,OR($G$16=入力フォームマスタ!$D$25,$G$16=入力フォームマスタ!$D$26,$G$16=入力フォームマスタ!$D$28)),"×",VLOOKUP($B$8,入力欄[#All],17,FALSE)))</f>
        <v/>
      </c>
      <c r="G79" s="227"/>
      <c r="H79" s="163"/>
      <c r="I79" s="207">
        <f t="shared" si="1"/>
        <v>0</v>
      </c>
      <c r="J79" s="31"/>
      <c r="K79" s="42" t="s">
        <v>549</v>
      </c>
    </row>
    <row r="80" spans="1:11" ht="18" hidden="1" customHeight="1" outlineLevel="1" x14ac:dyDescent="0.4">
      <c r="A80" s="1"/>
      <c r="B80" s="54"/>
      <c r="C80" s="534" t="s">
        <v>71</v>
      </c>
      <c r="D80" s="535"/>
      <c r="E80" s="55"/>
      <c r="F80" s="54"/>
      <c r="G80" s="77"/>
      <c r="H80" s="159"/>
      <c r="I80" s="207">
        <f t="shared" si="1"/>
        <v>0</v>
      </c>
      <c r="J80" s="43"/>
      <c r="K80" s="84"/>
    </row>
    <row r="81" spans="1:11" ht="18" hidden="1" customHeight="1" outlineLevel="1" x14ac:dyDescent="0.4">
      <c r="A81" s="1"/>
      <c r="B81" s="54"/>
      <c r="C81" s="534" t="s">
        <v>72</v>
      </c>
      <c r="D81" s="535"/>
      <c r="E81" s="55"/>
      <c r="F81" s="54"/>
      <c r="G81" s="77"/>
      <c r="H81" s="159"/>
      <c r="I81" s="207">
        <f t="shared" si="1"/>
        <v>0</v>
      </c>
      <c r="J81" s="43"/>
      <c r="K81" s="84" t="s">
        <v>0</v>
      </c>
    </row>
    <row r="82" spans="1:11" ht="18" hidden="1" customHeight="1" outlineLevel="1" x14ac:dyDescent="0.4">
      <c r="A82" s="1"/>
      <c r="B82" s="54"/>
      <c r="C82" s="534" t="s">
        <v>73</v>
      </c>
      <c r="D82" s="535"/>
      <c r="E82" s="55"/>
      <c r="F82" s="54"/>
      <c r="G82" s="77"/>
      <c r="H82" s="159"/>
      <c r="I82" s="207">
        <f t="shared" si="1"/>
        <v>0</v>
      </c>
      <c r="J82" s="43"/>
      <c r="K82" s="84" t="s">
        <v>74</v>
      </c>
    </row>
    <row r="83" spans="1:11" ht="18" hidden="1" customHeight="1" outlineLevel="1" x14ac:dyDescent="0.4">
      <c r="A83" s="1"/>
      <c r="B83" s="54"/>
      <c r="C83" s="534" t="s">
        <v>75</v>
      </c>
      <c r="D83" s="535"/>
      <c r="E83" s="55"/>
      <c r="F83" s="54"/>
      <c r="G83" s="77"/>
      <c r="H83" s="159"/>
      <c r="I83" s="207">
        <f t="shared" si="1"/>
        <v>0</v>
      </c>
      <c r="J83" s="43"/>
      <c r="K83" s="84" t="s">
        <v>74</v>
      </c>
    </row>
    <row r="84" spans="1:11" ht="18" hidden="1" customHeight="1" outlineLevel="1" x14ac:dyDescent="0.4">
      <c r="A84" s="1"/>
      <c r="B84" s="54"/>
      <c r="C84" s="534" t="s">
        <v>76</v>
      </c>
      <c r="D84" s="535"/>
      <c r="E84" s="55"/>
      <c r="F84" s="54"/>
      <c r="G84" s="77"/>
      <c r="H84" s="159"/>
      <c r="I84" s="207">
        <f t="shared" si="1"/>
        <v>0</v>
      </c>
      <c r="J84" s="43"/>
      <c r="K84" s="84" t="s">
        <v>0</v>
      </c>
    </row>
    <row r="85" spans="1:11" ht="18" hidden="1" customHeight="1" outlineLevel="1" x14ac:dyDescent="0.4">
      <c r="A85" s="1"/>
      <c r="B85" s="3"/>
      <c r="C85" s="3"/>
      <c r="D85" s="3"/>
      <c r="E85" s="3"/>
      <c r="F85" s="3"/>
      <c r="G85" s="45"/>
      <c r="H85" s="129"/>
      <c r="I85" s="207">
        <f t="shared" si="1"/>
        <v>0</v>
      </c>
      <c r="J85" s="87"/>
      <c r="K85" s="86"/>
    </row>
    <row r="86" spans="1:11" ht="18" hidden="1" customHeight="1" outlineLevel="1" x14ac:dyDescent="0.4">
      <c r="A86" s="1"/>
      <c r="B86" s="3"/>
      <c r="C86" s="540" t="s">
        <v>77</v>
      </c>
      <c r="D86" s="541"/>
      <c r="E86" s="53"/>
      <c r="F86" s="2"/>
      <c r="G86" s="85"/>
      <c r="H86" s="160"/>
      <c r="I86" s="207">
        <f t="shared" si="1"/>
        <v>0</v>
      </c>
      <c r="J86" s="87"/>
      <c r="K86" s="86"/>
    </row>
    <row r="87" spans="1:11" ht="18" hidden="1" customHeight="1" outlineLevel="1" x14ac:dyDescent="0.4">
      <c r="A87" s="1"/>
      <c r="B87" s="3"/>
      <c r="C87" s="3"/>
      <c r="D87" s="3"/>
      <c r="E87" s="3"/>
      <c r="F87" s="3"/>
      <c r="G87" s="45"/>
      <c r="H87" s="129"/>
      <c r="I87" s="207">
        <f t="shared" si="1"/>
        <v>0</v>
      </c>
      <c r="J87" s="88"/>
      <c r="K87" s="86"/>
    </row>
    <row r="88" spans="1:11" ht="22.5" customHeight="1" collapsed="1" x14ac:dyDescent="0.35">
      <c r="A88" s="1"/>
      <c r="B88" s="547" t="s">
        <v>504</v>
      </c>
      <c r="C88" s="548"/>
      <c r="D88" s="548"/>
      <c r="E88" s="548"/>
      <c r="F88" s="548"/>
      <c r="G88" s="548"/>
      <c r="H88" s="122"/>
      <c r="I88" s="207"/>
      <c r="J88" s="204"/>
      <c r="K88" s="205" t="s">
        <v>138</v>
      </c>
    </row>
    <row r="89" spans="1:11" ht="22.5" customHeight="1" x14ac:dyDescent="0.4">
      <c r="A89" s="1"/>
      <c r="B89" s="40" t="s">
        <v>261</v>
      </c>
      <c r="C89" s="536" t="s">
        <v>107</v>
      </c>
      <c r="D89" s="536"/>
      <c r="E89" s="203" t="s">
        <v>7</v>
      </c>
      <c r="F89" s="75" t="str">
        <f>IF($B$8="","",VLOOKUP($B$8,入力欄[#All],18,FALSE))</f>
        <v/>
      </c>
      <c r="G89" s="227"/>
      <c r="H89" s="317" t="str">
        <f>IF(OR($B$8=4,$B$8=7),"",IF(OR($H$16=6,$H$16=7,$H$16=9),MID($G$16,3,2),MID($D$9,3,2)))</f>
        <v/>
      </c>
      <c r="I89" s="207"/>
      <c r="J89" s="31"/>
      <c r="K89" s="43" t="s">
        <v>463</v>
      </c>
    </row>
    <row r="90" spans="1:11" ht="22.5" customHeight="1" x14ac:dyDescent="0.4">
      <c r="A90" s="1"/>
      <c r="B90" s="41" t="s">
        <v>262</v>
      </c>
      <c r="C90" s="537" t="s">
        <v>78</v>
      </c>
      <c r="D90" s="537"/>
      <c r="E90" s="203" t="s">
        <v>502</v>
      </c>
      <c r="F90" s="75" t="str">
        <f>IF(OR($G$16=入力フォームマスタ!$D$20,$G$16=入力フォームマスタ!$D$21,$G$16=入力フォームマスタ!$D$25,$G$16=入力フォームマスタ!$D$26,$G$16=入力フォームマスタ!$D$27),"×",IF($B$8="","",VLOOKUP($B$8,入力欄[#All],19,FALSE)))</f>
        <v/>
      </c>
      <c r="G90" s="227"/>
      <c r="H90" s="317" t="str">
        <f>IF(OR(AND($H$16&lt;6,$H$16&gt;2),$H$16=9),MID($G$16,3,3),"")</f>
        <v/>
      </c>
      <c r="I90" s="207"/>
      <c r="J90" s="32"/>
      <c r="K90" s="44" t="s">
        <v>542</v>
      </c>
    </row>
    <row r="91" spans="1:11" ht="22.5" customHeight="1" x14ac:dyDescent="0.4">
      <c r="A91" s="1"/>
      <c r="B91" s="41" t="s">
        <v>263</v>
      </c>
      <c r="C91" s="537" t="s">
        <v>79</v>
      </c>
      <c r="D91" s="537"/>
      <c r="E91" s="203" t="s">
        <v>503</v>
      </c>
      <c r="F91" s="75" t="str">
        <f>IF($B$8="","",VLOOKUP($B$8,入力欄[#All],20,FALSE))</f>
        <v/>
      </c>
      <c r="G91" s="227"/>
      <c r="H91" s="158"/>
      <c r="I91" s="207">
        <f>LENB(G91)</f>
        <v>0</v>
      </c>
      <c r="J91" s="32"/>
      <c r="K91" s="43" t="s">
        <v>532</v>
      </c>
    </row>
    <row r="92" spans="1:11" ht="22.5" customHeight="1" x14ac:dyDescent="0.4">
      <c r="A92" s="1"/>
      <c r="B92" s="41" t="s">
        <v>264</v>
      </c>
      <c r="C92" s="537" t="s">
        <v>80</v>
      </c>
      <c r="D92" s="537"/>
      <c r="E92" s="203" t="s">
        <v>503</v>
      </c>
      <c r="F92" s="75" t="str">
        <f>IF($B$8="","",VLOOKUP($B$8,入力欄[#All],21,FALSE))</f>
        <v/>
      </c>
      <c r="G92" s="227"/>
      <c r="H92" s="158"/>
      <c r="I92" s="207">
        <f t="shared" si="1"/>
        <v>0</v>
      </c>
      <c r="J92" s="32"/>
      <c r="K92" s="43"/>
    </row>
    <row r="93" spans="1:11" ht="22.5" customHeight="1" x14ac:dyDescent="0.4">
      <c r="A93" s="1"/>
      <c r="B93" s="41" t="s">
        <v>265</v>
      </c>
      <c r="C93" s="537" t="s">
        <v>167</v>
      </c>
      <c r="D93" s="537"/>
      <c r="E93" s="203" t="s">
        <v>516</v>
      </c>
      <c r="F93" s="75" t="str">
        <f>IF($B$8="","",VLOOKUP($B$8,入力欄[#All],22,FALSE))</f>
        <v/>
      </c>
      <c r="G93" s="227"/>
      <c r="H93" s="158"/>
      <c r="I93" s="207">
        <f t="shared" si="1"/>
        <v>0</v>
      </c>
      <c r="J93" s="32"/>
      <c r="K93" s="43" t="s">
        <v>139</v>
      </c>
    </row>
    <row r="94" spans="1:11" ht="22.5" customHeight="1" x14ac:dyDescent="0.4">
      <c r="A94" s="1"/>
      <c r="B94" s="504" t="s">
        <v>266</v>
      </c>
      <c r="C94" s="500" t="s">
        <v>81</v>
      </c>
      <c r="D94" s="501"/>
      <c r="E94" s="498" t="s">
        <v>516</v>
      </c>
      <c r="F94" s="297" t="str">
        <f>IF($B$8="","",IF($B$8&lt;7,(VLOOKUP($B$8,入力欄[#All],23,FALSE)),"×"))</f>
        <v/>
      </c>
      <c r="G94" s="227"/>
      <c r="H94" s="298"/>
      <c r="I94" s="207">
        <f>LENB(G94)</f>
        <v>0</v>
      </c>
      <c r="J94" s="32"/>
      <c r="K94" s="121"/>
    </row>
    <row r="95" spans="1:11" ht="15" customHeight="1" x14ac:dyDescent="0.4">
      <c r="A95" s="1"/>
      <c r="B95" s="505"/>
      <c r="C95" s="502"/>
      <c r="D95" s="503"/>
      <c r="E95" s="499"/>
      <c r="F95" s="75" t="str">
        <f>IF($B$8="","",IF($B$8=7,(VLOOKUP($B$8,入力欄[#All],23,FALSE)),"×"))</f>
        <v/>
      </c>
      <c r="G95" s="479" t="str">
        <f>H95</f>
        <v/>
      </c>
      <c r="H95" s="162" t="str">
        <f>IF($B$8=7,"相手先名のみ使用のため口座情報なし","")</f>
        <v/>
      </c>
      <c r="I95" s="207">
        <f>LENB(G95)</f>
        <v>0</v>
      </c>
      <c r="J95" s="300"/>
      <c r="K95" s="88" t="s">
        <v>552</v>
      </c>
    </row>
    <row r="96" spans="1:11" ht="12" customHeight="1" x14ac:dyDescent="0.4"/>
    <row r="97" ht="12" customHeight="1" x14ac:dyDescent="0.4"/>
    <row r="98" ht="12" customHeight="1" x14ac:dyDescent="0.4"/>
    <row r="99" ht="12" customHeight="1" x14ac:dyDescent="0.4"/>
    <row r="100" ht="12" customHeight="1" x14ac:dyDescent="0.4"/>
    <row r="101" ht="12" customHeight="1" x14ac:dyDescent="0.4"/>
    <row r="102" ht="12" customHeight="1" x14ac:dyDescent="0.4"/>
    <row r="103" ht="12" customHeight="1" x14ac:dyDescent="0.4"/>
    <row r="104" ht="12" customHeight="1" x14ac:dyDescent="0.4"/>
    <row r="105" ht="12" customHeight="1" x14ac:dyDescent="0.4"/>
    <row r="106" ht="12" customHeight="1" x14ac:dyDescent="0.4"/>
    <row r="107" ht="12" customHeight="1" x14ac:dyDescent="0.4"/>
    <row r="108" ht="12" customHeight="1" x14ac:dyDescent="0.4"/>
    <row r="109" ht="12" customHeight="1" x14ac:dyDescent="0.4"/>
    <row r="110" ht="12" customHeight="1" x14ac:dyDescent="0.4"/>
    <row r="111" ht="12" customHeight="1" x14ac:dyDescent="0.4"/>
    <row r="112" ht="12" customHeight="1" x14ac:dyDescent="0.4"/>
    <row r="113" ht="12" customHeight="1" x14ac:dyDescent="0.4"/>
    <row r="114" ht="12" customHeight="1" x14ac:dyDescent="0.4"/>
    <row r="115" ht="12" customHeight="1" x14ac:dyDescent="0.4"/>
    <row r="116" ht="12" customHeight="1" x14ac:dyDescent="0.4"/>
    <row r="117" ht="12" customHeight="1" x14ac:dyDescent="0.4"/>
    <row r="118" ht="12" customHeight="1" x14ac:dyDescent="0.4"/>
    <row r="119" ht="12" customHeight="1" x14ac:dyDescent="0.4"/>
    <row r="120" ht="12" customHeight="1" x14ac:dyDescent="0.4"/>
    <row r="121" ht="12" customHeight="1" x14ac:dyDescent="0.4"/>
    <row r="122" ht="12" customHeight="1" x14ac:dyDescent="0.4"/>
    <row r="123" ht="12" customHeight="1" x14ac:dyDescent="0.4"/>
    <row r="124" ht="12" customHeight="1" x14ac:dyDescent="0.4"/>
    <row r="125" ht="12" customHeight="1" x14ac:dyDescent="0.4"/>
    <row r="126" ht="12" customHeight="1" x14ac:dyDescent="0.4"/>
    <row r="127" ht="12" customHeight="1" x14ac:dyDescent="0.4"/>
  </sheetData>
  <sheetProtection algorithmName="SHA-512" hashValue="LFd4ypE7VVNV3vuVlhpAgoJm97zpKijvpnaqCJL17QViNBooIqlXcopQ0+w+4FHklFJ9rvpLr4daGQad2v26Tg==" saltValue="E2ig3gLjBojqquMK76ttvQ==" spinCount="100000" sheet="1" selectLockedCells="1"/>
  <protectedRanges>
    <protectedRange sqref="D9:G9" name="範囲1"/>
  </protectedRanges>
  <dataConsolidate/>
  <mergeCells count="94">
    <mergeCell ref="C50:D50"/>
    <mergeCell ref="C93:D93"/>
    <mergeCell ref="C55:D55"/>
    <mergeCell ref="C29:D29"/>
    <mergeCell ref="K19:K22"/>
    <mergeCell ref="C84:D84"/>
    <mergeCell ref="B88:G88"/>
    <mergeCell ref="C63:D63"/>
    <mergeCell ref="C66:D66"/>
    <mergeCell ref="C67:D67"/>
    <mergeCell ref="C68:D68"/>
    <mergeCell ref="C70:D70"/>
    <mergeCell ref="C71:D71"/>
    <mergeCell ref="C76:D76"/>
    <mergeCell ref="C77:D77"/>
    <mergeCell ref="C78:D78"/>
    <mergeCell ref="C44:D44"/>
    <mergeCell ref="C45:D45"/>
    <mergeCell ref="C46:D46"/>
    <mergeCell ref="C48:D48"/>
    <mergeCell ref="C49:D49"/>
    <mergeCell ref="B72:B73"/>
    <mergeCell ref="C72:D72"/>
    <mergeCell ref="C73:D73"/>
    <mergeCell ref="B74:B75"/>
    <mergeCell ref="C74:D74"/>
    <mergeCell ref="C92:D92"/>
    <mergeCell ref="C75:D75"/>
    <mergeCell ref="C60:D60"/>
    <mergeCell ref="C61:D61"/>
    <mergeCell ref="C62:D62"/>
    <mergeCell ref="C90:D90"/>
    <mergeCell ref="C69:D69"/>
    <mergeCell ref="C91:D91"/>
    <mergeCell ref="C86:D86"/>
    <mergeCell ref="C80:D80"/>
    <mergeCell ref="C81:D81"/>
    <mergeCell ref="C82:D82"/>
    <mergeCell ref="C83:D83"/>
    <mergeCell ref="C79:D79"/>
    <mergeCell ref="C21:D21"/>
    <mergeCell ref="C89:D89"/>
    <mergeCell ref="C54:D54"/>
    <mergeCell ref="C56:D56"/>
    <mergeCell ref="C57:D57"/>
    <mergeCell ref="C58:D58"/>
    <mergeCell ref="C59:D59"/>
    <mergeCell ref="C52:D52"/>
    <mergeCell ref="C47:D47"/>
    <mergeCell ref="C23:D23"/>
    <mergeCell ref="C24:D24"/>
    <mergeCell ref="C25:D25"/>
    <mergeCell ref="C53:D53"/>
    <mergeCell ref="C51:D51"/>
    <mergeCell ref="C42:D42"/>
    <mergeCell ref="C43:D43"/>
    <mergeCell ref="A3:G3"/>
    <mergeCell ref="C6:G6"/>
    <mergeCell ref="A1:G2"/>
    <mergeCell ref="B26:B28"/>
    <mergeCell ref="C41:D41"/>
    <mergeCell ref="C30:D30"/>
    <mergeCell ref="C31:D31"/>
    <mergeCell ref="C32:D32"/>
    <mergeCell ref="C33:D33"/>
    <mergeCell ref="C34:D34"/>
    <mergeCell ref="C35:D35"/>
    <mergeCell ref="C36:D36"/>
    <mergeCell ref="C37:D37"/>
    <mergeCell ref="C38:D38"/>
    <mergeCell ref="C39:D39"/>
    <mergeCell ref="C40:D40"/>
    <mergeCell ref="C18:D18"/>
    <mergeCell ref="C19:D19"/>
    <mergeCell ref="C20:D20"/>
    <mergeCell ref="B7:G7"/>
    <mergeCell ref="B4:G4"/>
    <mergeCell ref="B11:G11"/>
    <mergeCell ref="E94:E95"/>
    <mergeCell ref="C94:D95"/>
    <mergeCell ref="B94:B95"/>
    <mergeCell ref="K3:K10"/>
    <mergeCell ref="J19:J22"/>
    <mergeCell ref="D9:G9"/>
    <mergeCell ref="B10:G10"/>
    <mergeCell ref="C12:D12"/>
    <mergeCell ref="C5:G5"/>
    <mergeCell ref="B9:C9"/>
    <mergeCell ref="C22:D22"/>
    <mergeCell ref="C13:D13"/>
    <mergeCell ref="C14:D14"/>
    <mergeCell ref="C15:D15"/>
    <mergeCell ref="C16:D16"/>
    <mergeCell ref="C17:D17"/>
  </mergeCells>
  <phoneticPr fontId="4"/>
  <conditionalFormatting sqref="A1 H1:H2">
    <cfRule type="cellIs" dxfId="129" priority="12" operator="equal">
      <formula>"【！】入力区分を選択してください"</formula>
    </cfRule>
  </conditionalFormatting>
  <conditionalFormatting sqref="F13:F54">
    <cfRule type="expression" dxfId="128" priority="7">
      <formula>COUNTIF($F13,"*必須*")</formula>
    </cfRule>
  </conditionalFormatting>
  <conditionalFormatting sqref="F72:F79">
    <cfRule type="expression" dxfId="127" priority="6">
      <formula>COUNTIF($F72,"*必須*")</formula>
    </cfRule>
  </conditionalFormatting>
  <conditionalFormatting sqref="F89:F95">
    <cfRule type="expression" dxfId="126" priority="3">
      <formula>COUNTIF($F89,"*必須*")</formula>
    </cfRule>
  </conditionalFormatting>
  <conditionalFormatting sqref="G13:H54 G89:H95">
    <cfRule type="notContainsBlanks" dxfId="125" priority="1">
      <formula>LEN(TRIM(G13))&gt;0</formula>
    </cfRule>
    <cfRule type="expression" dxfId="124" priority="2">
      <formula>FIND($F13,"×")</formula>
    </cfRule>
  </conditionalFormatting>
  <conditionalFormatting sqref="G72:H79">
    <cfRule type="expression" dxfId="122" priority="9">
      <formula>FIND($F72,"×")</formula>
    </cfRule>
  </conditionalFormatting>
  <dataValidations xWindow="496" yWindow="806" count="42">
    <dataValidation type="custom" imeMode="halfKatakana" operator="lessThanOrEqual" allowBlank="1" showErrorMessage="1" error="文字数に誤りがあります。_x000a_（30バイト以下）" promptTitle="金融機関コード　　 _　   　　　　　　　" prompt="金融機関コード、_x000a_４桁で入力してください。" sqref="G79" xr:uid="{00000000-0002-0000-0000-00000E000000}">
      <formula1>LENB(G79)&lt;=30</formula1>
    </dataValidation>
    <dataValidation type="textLength" imeMode="off" allowBlank="1" showErrorMessage="1" error="桁数に誤りがあります。_x000a_（9～10桁）"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23 G52:G53" xr:uid="{00000000-0002-0000-0000-000021000000}">
      <formula1>9</formula1>
      <formula2>10</formula2>
    </dataValidation>
    <dataValidation imeMode="off" allowBlank="1" showErrorMessage="1" promptTitle="入力区分" prompt="１：新規登録             _x000a_２：仮登録                 _x000a_３：登録内容の変更    _x000a_４：登録内容の追加 _x000a_５：本学学生の口座登録 _x000a_６：外国送金_x000a_７：名称のみの登録 " sqref="B8" xr:uid="{00000000-0002-0000-0000-000025000000}"/>
    <dataValidation imeMode="off" allowBlank="1" showErrorMessage="1" promptTitle="入力区分" prompt="１：新規登録             _x000a_２：仮登録                 _x000a_３：登録内容の変更    _x000a_４：登録内容の追加 _x000a_５：本学学生の口座登録 _x000a_６：外国送金_x000a_７：現金払い " sqref="B9" xr:uid="{BD5467D6-1982-423D-9888-ADCDD3578501}"/>
    <dataValidation type="custom" operator="lessThanOrEqual" allowBlank="1" showErrorMessage="1" error="文字数に誤りがあります。_x000a_（60バイト以下）" promptTitle="支払区分" prompt="1:総合振込_x000a_2:現金（公共料金）_x000a_3:受領代理_x000a_4:外国送金_x000a_5:口座振替(公共料金）" sqref="G94:G95" xr:uid="{7D9474CE-0E81-4301-8CC6-A814A4A7F1B9}">
      <formula1>LENB(G94)&lt;=60</formula1>
    </dataValidation>
    <dataValidation type="custom" imeMode="halfAlpha" operator="equal" allowBlank="1" showInputMessage="1" showErrorMessage="1" error="桁数に誤りがあります。_x000a_（8桁）" promptTitle="【生年月日】西暦（4桁）+月日（4桁）で入力してください。" prompt="1桁の月日には先頭に「0」を付けます。_x000a_　例）2001年4月1日　→　20010401_x000a__x000a_【Date of Birth】_x000a_Please enter the date (Western calendar) as an 8-digit number._x000a_For single-digit days and months enter a zero first._x000a_　　Ex : April 1, 2001　→　20010401 (YYYYMMDD)" sqref="G51" xr:uid="{EAD5722D-66BB-41AE-BB9F-30D76ED8ACD5}">
      <formula1>LENB(G51)=8</formula1>
    </dataValidation>
    <dataValidation type="custom" imeMode="halfKatakana" operator="lessThanOrEqual" allowBlank="1" showErrorMessage="1" error="文字数に誤りがあります。_x000a_（60バイト以下）"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18" xr:uid="{1FFD9D17-E4BD-4779-A831-01EB0B20EAF7}">
      <formula1>LENB(G18)&lt;=60</formula1>
    </dataValidation>
    <dataValidation type="custom" operator="lessThanOrEqual" allowBlank="1" showErrorMessage="1" error="文字数に誤りがあります。_x000a_（60バイト以下）"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21" xr:uid="{EDC159B1-5DA4-4104-B3D8-0EF6C9C6C428}">
      <formula1>LENB(G21)&lt;=60</formula1>
    </dataValidation>
    <dataValidation type="custom" operator="lessThanOrEqual" allowBlank="1" showErrorMessage="1" error="文字数に誤りがあります。_x000a_（40バイト以下）"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28 G22" xr:uid="{69ACA349-A1C4-4AA5-8005-D6D317448BAB}">
      <formula1>LENB(G22)&lt;=40</formula1>
    </dataValidation>
    <dataValidation type="textLength" imeMode="halfAlpha" operator="lessThanOrEqual" allowBlank="1" showErrorMessage="1" error="桁数に誤りがあります。_x000a_（15桁以下）"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29" xr:uid="{B54106AF-8D22-40C0-BC41-ABADAE6B172A}">
      <formula1>LENB(G29)&lt;=15</formula1>
    </dataValidation>
    <dataValidation type="custom" operator="lessThanOrEqual" allowBlank="1" showErrorMessage="1" error="文字数に誤りがあります。_x000a_（30バイト以下）" promptTitle="金融機関コード　　 _　   　　　　　　　" prompt="金融機関コード、_x000a_４桁で入力してください。" sqref="G73" xr:uid="{B17296E7-2F4D-4ACE-83B8-5EDC8F659B6E}">
      <formula1>LENB(G73)&lt;=30</formula1>
    </dataValidation>
    <dataValidation type="custom" imeMode="halfAlpha" operator="equal" allowBlank="1" showErrorMessage="1" error="桁数に誤りがあります。_x000a_（3桁）" prompt="【支店コード】_x000a_　　3桁で入力してください。_x000a__x000a_【Branch Code】_x000a_　　Please enter the branch code for your financial institution as a 3-digit number." sqref="G74" xr:uid="{BC9AD20E-2585-48A2-B06D-E24EEA9D90E6}">
      <formula1>LENB(G74)=3</formula1>
    </dataValidation>
    <dataValidation type="custom" operator="lessThanOrEqual" allowBlank="1" showErrorMessage="1" error="文字数に誤りがあります。_x000a_（20バイト以下）" promptTitle="金融機関コード　　 _　   　　　　　　　" prompt="金融機関コード、_x000a_４桁で入力してください。" sqref="G75" xr:uid="{B73CD559-748C-4F06-861E-8D58D619A2BE}">
      <formula1>LENB(G75)&lt;=20</formula1>
    </dataValidation>
    <dataValidation type="custom" imeMode="halfAlpha" operator="equal" allowBlank="1" showErrorMessage="1" error="桁数に誤りがあります。_x000a_（7桁）" promptTitle="金融機関コード　　 _　   　　　　　　　" prompt="金融機関コード、_x000a_４桁で入力してください。" sqref="G76" xr:uid="{09AFE7A2-BAD2-4070-AA7E-213E2A3EBACE}">
      <formula1>LENB(G76)=7</formula1>
    </dataValidation>
    <dataValidation type="textLength" operator="lessThanOrEqual" allowBlank="1" showErrorMessage="1" error="文字数に誤りがあります。_x000a_（40バイト以下）" promptTitle="金融機関コード　　 _　   　　　　　　　" prompt="金融機関コード、_x000a_４桁で入力してください。" sqref="G78" xr:uid="{D02FABE1-9FA3-40D7-A82A-133568FEB24B}">
      <formula1>20</formula1>
    </dataValidation>
    <dataValidation type="custom" imeMode="halfAlpha" operator="equal" allowBlank="1" showErrorMessage="1" error="桁数に誤りがあります。_x000a_（10桁）" promptTitle="支払区分" prompt="1:総合振込_x000a_2:現金（公共料金）_x000a_3:受領代理_x000a_4:外国送金_x000a_5:口座振替(公共料金）" sqref="G92" xr:uid="{E56FD657-31C3-4A8C-857B-F61ED4D2E1B7}">
      <formula1>LENB(G92)=10</formula1>
    </dataValidation>
    <dataValidation type="custom" imeMode="halfAlpha" operator="lessThanOrEqual" allowBlank="1" showErrorMessage="1" error="文字数に誤りがあります。_x000a_（60バイト以下）"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32" xr:uid="{70EFBC5F-D0DE-4D52-8806-899D68E66B46}">
      <formula1>LENB(G32)&lt;=60</formula1>
    </dataValidation>
    <dataValidation type="custom" imeMode="halfAlpha" allowBlank="1" showInputMessage="1" showErrorMessage="1" error="桁数に誤りがあります。_x000a_（9～10桁）" promptTitle="【登録コード】新規登録/新規以外の場合、以下のとおりとなります。" prompt="●新規登録の場合_x000a_　　本学学生・本学職員以外は入力不要です。_x000a_　　本学教職員の場合は、職員番号を入力します。_x000a_　　本学の学生の場合は、”６”＋学生番号を入力します。_x000a_　　例）学生番号：211600099の場合　→　6211600099と入力_x000a__x000a_●登録内容の変更_x000a_●支払先口座の追加（業者のみ）_x000a_●仮登録から本登録する場合_x000a_　　既に登録のあるコードを入力します。" sqref="G13" xr:uid="{902EB7F5-48F0-4CED-8123-3F989D36B28B}">
      <formula1>AND(LENB(G13)&gt;=9,LENB(G13)&lt;=10)</formula1>
    </dataValidation>
    <dataValidation type="custom" operator="lessThanOrEqual" allowBlank="1" showErrorMessage="1" error="文字数に誤りがあります。_x000a_（120バイト以下）"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54" xr:uid="{8F29BEA4-AEB9-4263-8130-14D0CE386E2D}">
      <formula1>LENB(G54)&lt;=120</formula1>
    </dataValidation>
    <dataValidation type="textLength" imeMode="off" operator="equal" allowBlank="1" showErrorMessage="1" error="桁数に誤りがあります。_x000a_（9～10桁）"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15" xr:uid="{00D33D7A-2929-46AD-BFD6-E79DD63C1FD7}">
      <formula1>8</formula1>
    </dataValidation>
    <dataValidation type="textLength" operator="lessThanOrEqual" allowBlank="1" showErrorMessage="1" error="桁数に誤りがあります。_x000a_（9～10桁）"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17" xr:uid="{E228617A-FDA9-4149-92AF-A15E133B66E3}">
      <formula1>10</formula1>
    </dataValidation>
    <dataValidation type="textLength" operator="equal" allowBlank="1" showErrorMessage="1" error="桁数に誤りがあります。_x000a_（9～10桁）"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20" xr:uid="{1D908032-F956-49EB-9E68-C5D54FFA702E}">
      <formula1>10</formula1>
    </dataValidation>
    <dataValidation type="textLength" imeMode="halfAlpha" operator="lessThanOrEqual" allowBlank="1" showErrorMessage="1" error="桁数に誤りがあります。_x000a_（9～10桁）"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40 G33 G48 G24" xr:uid="{EAD6DB07-04DE-4270-BCC3-B3AE0FBE0E85}">
      <formula1>3</formula1>
    </dataValidation>
    <dataValidation type="textLength" imeMode="off" operator="lessThanOrEqual" allowBlank="1" showErrorMessage="1" error="桁数に誤りがあります。_x000a_（9～10桁）"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31 G25" xr:uid="{87F2C56E-C713-4117-99D0-CCEF02818822}">
      <formula1>10</formula1>
    </dataValidation>
    <dataValidation type="textLength" imeMode="halfAlpha" operator="lessThanOrEqual" allowBlank="1" showErrorMessage="1" error="桁数に誤りがあります。_x000a_（9～10桁）"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45 G34" xr:uid="{58334529-EF6D-4233-BCE2-3E447E2A5C42}">
      <formula1>10</formula1>
    </dataValidation>
    <dataValidation type="textLength" imeMode="halfAlpha" operator="equal" allowBlank="1" showErrorMessage="1" error="桁数に誤りがあります。_x000a_（9～10桁）"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42:G43 G35:G37" xr:uid="{1405C8C9-228F-4959-B1F0-B6291754FE76}">
      <formula1>1</formula1>
    </dataValidation>
    <dataValidation type="textLength" imeMode="halfAlpha" operator="lessThanOrEqual" allowBlank="1" showErrorMessage="1" error="桁数に誤りがあります。_x000a_（9～10桁）"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46 G38" xr:uid="{CD1A0D26-2E6C-4000-944F-39E3D669F98E}">
      <formula1>12</formula1>
    </dataValidation>
    <dataValidation type="textLength" imeMode="halfAlpha" operator="lessThanOrEqual" allowBlank="1" showErrorMessage="1" error="桁数に誤りがあります。_x000a_（9～10桁）"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47 G39" xr:uid="{BE149D1E-B101-4DA8-ABDE-910D462FDAAA}">
      <formula1>2</formula1>
    </dataValidation>
    <dataValidation type="textLength" imeMode="halfAlpha" operator="lessThanOrEqual" allowBlank="1" showErrorMessage="1" error="桁数に誤りがあります。_x000a_（9～10桁）"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49 G41" xr:uid="{8C124325-6319-463C-8ED3-B4DF36F2BF3E}">
      <formula1>5</formula1>
    </dataValidation>
    <dataValidation type="custom" imeMode="halfAlpha" operator="equal" allowBlank="1" showErrorMessage="1" error="桁数に誤りがあります。_x000a_（8桁以下）"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26" xr:uid="{482F80BD-EDF2-4B8A-8B56-33B024B872AB}">
      <formula1>LENB(G26)&lt;=8</formula1>
    </dataValidation>
    <dataValidation type="custom" imeMode="halfAlpha" operator="equal" allowBlank="1" showInputMessage="1" showErrorMessage="1" error="桁数に誤りがあります。_x000a_（8桁）" promptTitle="【有効期間開始】西暦（4桁）+月日（4桁）で入力してください。" prompt="1桁の月日には先頭に「0」を付けます。_x000a_　例）2024年4月1日　→　20240401_x000a__x000a__x000a_【Validity Period Start Date】_x000a_Please enter the date (Western calendar) as an 8-digit number._x000a_For single-digit days and months enter a zero first._x000a_　Ex : April 1, 2024　→　20240401 (YYYYMMDD)" sqref="G14" xr:uid="{02EEAC98-6B4E-421E-9808-803F4BBD2128}">
      <formula1>LENB(G14)=8</formula1>
    </dataValidation>
    <dataValidation type="custom" operator="lessThanOrEqual" allowBlank="1" showInputMessage="1" showErrorMessage="1" error="文字数に誤りがあります。_x000a_（60バイト以下）" promptTitle="【正式名称（氏名）】　省略せずに正式名称で入力してください。" prompt="_x000a_【Official Name】_x000a_Please enter your official name without any omissions or abbreviations." sqref="G19" xr:uid="{AB150B33-9A60-4173-879B-3945910B0C02}">
      <formula1>LENB(G19)&lt;=60</formula1>
    </dataValidation>
    <dataValidation type="custom" imeMode="halfAlpha" operator="equal" allowBlank="1" showErrorMessage="1" error="桁数に誤りがあります。_x000a_（4桁）" promptTitle="金融機関コード　　 _　   　　　　　　　" prompt="金融機関コード、_x000a_４桁で入力してください。" sqref="G72" xr:uid="{6415403F-A303-4A56-873D-BCD55996C051}">
      <formula1>LENB(G72)=4</formula1>
    </dataValidation>
    <dataValidation type="custom" imeMode="halfAlpha" operator="equal" allowBlank="1" showErrorMessage="1" error="桁数に誤りがあります。_x000a_（10桁）" prompt="【職員番号コード1】_x000a_学内連絡先を登録するため、担当者の職員番号を入力してください。" sqref="G91" xr:uid="{5C1ED948-40B1-41D7-96E7-49EC6477876D}">
      <formula1>LENB(G91)=10</formula1>
    </dataValidation>
    <dataValidation type="custom" operator="lessThanOrEqual" allowBlank="1" showErrorMessage="1" error="文字数に誤りがあります。_x000a_（60バイト以下）" promptTitle="【所属名・担当者名・内線等】" prompt="学内連絡先を登録するため、担当者の情報を入力してください。" sqref="G93" xr:uid="{352E2FFF-AE0E-4D86-9E84-683333FD8626}">
      <formula1>LENB(G93)&lt;=60</formula1>
    </dataValidation>
    <dataValidation type="custom" operator="lessThanOrEqual" allowBlank="1" showInputMessage="1" showErrorMessage="1" error="文字数に誤りがあります。_x000a_（40バイト以下）" promptTitle="（例）愛知県名古屋市千種区不老町1番の場合" prompt="　住所1…「愛知県名古屋市千種区」と入力する。_x000a_　住所2…「不老町1番」と入力する。" sqref="G27" xr:uid="{C6094FB4-9CA1-4BE5-9F0D-80B48360B3D0}">
      <formula1>LENB(G27)&lt;=40</formula1>
    </dataValidation>
    <dataValidation type="custom" imeMode="halfAlpha" operator="lessThanOrEqual" allowBlank="1" showErrorMessage="1" error="桁数に誤りがあります。_x000a_（15桁以下）"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30" xr:uid="{41C51CDF-5C2B-4051-9890-D47F8E87CFDC}">
      <formula1>LENB(G30)&lt;=15</formula1>
    </dataValidation>
    <dataValidation type="list" imeMode="halfAlpha" allowBlank="1" showErrorMessage="1"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16" xr:uid="{B07FFFAF-48D1-4017-A797-1389E4307955}">
      <formula1>INDIRECT("_"&amp;$B$8)</formula1>
    </dataValidation>
    <dataValidation type="list" imeMode="off" allowBlank="1" showErrorMessage="1" prompt="●新規登録の場合_x000a_" sqref="G50" xr:uid="{4FC94875-029E-4484-A866-A6C311CC1A51}">
      <formula1>INDIRECT($H$50)</formula1>
    </dataValidation>
    <dataValidation type="list" imeMode="halfAlpha" allowBlank="1" showErrorMessage="1" promptTitle="支払区分" prompt="1:総合振込_x000a_2:現金（公共料金）_x000a_3:受領代理_x000a_4:外国送金_x000a_5:口座振替(公共料金）" sqref="G89" xr:uid="{A343F7F2-467E-4798-A560-B8D5AD9C9B2F}">
      <formula1>INDIRECT($H$89)</formula1>
    </dataValidation>
    <dataValidation type="list" imeMode="halfAlpha" allowBlank="1" showErrorMessage="1" prompt="【旅費支給区分】_x000a_　1：職員_x000a_　2：職員（学割適用）_x000a_　3：役員・指定職（グリーン利用無）_x000a_　4：役員・指定職（グリーン利用）_x000a_　5：学生_x000a_　6：学生（学割適用無）_x000a_" sqref="G90" xr:uid="{8F5C7C7A-9E0C-4F89-83E7-95729A933287}">
      <formula1>INDIRECT($H$90)</formula1>
    </dataValidation>
    <dataValidation type="list" imeMode="off" operator="equal" allowBlank="1" showErrorMessage="1"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44" xr:uid="{E37F843C-EBFA-4B33-93AF-7478C5D80CBA}">
      <formula1>INDIRECT($H$44)</formula1>
    </dataValidation>
  </dataValidations>
  <printOptions horizontalCentered="1" verticalCentered="1"/>
  <pageMargins left="0.11811023622047245" right="0.11811023622047245" top="0.19685039370078741" bottom="7.874015748031496E-2" header="0" footer="0"/>
  <pageSetup paperSize="9" scale="78" fitToWidth="2" orientation="portrait" r:id="rId1"/>
  <colBreaks count="1" manualBreakCount="1">
    <brk id="9" max="93" man="1"/>
  </col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0" id="{EE787CD6-B98A-4079-BDEE-F1E6DABA6267}">
            <xm:f>FIND($F13,入力フォームマスタ!$H$5)</xm:f>
            <x14:dxf>
              <fill>
                <patternFill>
                  <bgColor rgb="FFFFCCCC"/>
                </patternFill>
              </fill>
            </x14:dxf>
          </x14:cfRule>
          <xm:sqref>G13:H54 G89:H95</xm:sqref>
        </x14:conditionalFormatting>
      </x14:conditionalFormattings>
    </ext>
    <ext xmlns:x14="http://schemas.microsoft.com/office/spreadsheetml/2009/9/main" uri="{CCE6A557-97BC-4b89-ADB6-D9C93CAAB3DF}">
      <x14:dataValidations xmlns:xm="http://schemas.microsoft.com/office/excel/2006/main" xWindow="496" yWindow="806" count="2">
        <x14:dataValidation type="list" imeMode="halfAlpha" operator="equal" allowBlank="1" showErrorMessage="1" promptTitle="金融機関コード　　 _　   　　　　　　　" prompt="金融機関コード、_x000a_４桁で入力してください。" xr:uid="{1A009D1E-1822-4EC0-988E-B27D707876F0}">
          <x14:formula1>
            <xm:f>入力フォームマスタ!$F$20:$F$23</xm:f>
          </x14:formula1>
          <xm:sqref>G77</xm:sqref>
        </x14:dataValidation>
        <x14:dataValidation type="list" imeMode="off" allowBlank="1" showInputMessage="1" showErrorMessage="1" promptTitle="【入力区分】プルダウンより選択してください。" prompt="【Entry type】 Please select from the dropdown." xr:uid="{818F4A20-4F26-4D7C-A559-B01A5E04F256}">
          <x14:formula1>
            <xm:f>入力フォームマスタ!$B$20:$B$26</xm:f>
          </x14:formula1>
          <xm:sqref>D9:G9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58C82-FF92-4705-B0D3-A4052CE49C6D}">
  <sheetPr>
    <tabColor theme="0" tint="-0.249977111117893"/>
    <pageSetUpPr fitToPage="1"/>
  </sheetPr>
  <dimension ref="A1:AH55"/>
  <sheetViews>
    <sheetView workbookViewId="0">
      <pane xSplit="2" ySplit="4" topLeftCell="C5" activePane="bottomRight" state="frozen"/>
      <selection activeCell="A5" sqref="A5:A16"/>
      <selection pane="topRight" activeCell="A5" sqref="A5:A16"/>
      <selection pane="bottomLeft" activeCell="A5" sqref="A5:A16"/>
      <selection pane="bottomRight" activeCell="A5" sqref="A5:A16"/>
    </sheetView>
  </sheetViews>
  <sheetFormatPr defaultColWidth="9" defaultRowHeight="18" customHeight="1" x14ac:dyDescent="0.4"/>
  <cols>
    <col min="1" max="2" width="18.625" style="322" customWidth="1"/>
    <col min="3" max="34" width="7.5" style="322" customWidth="1"/>
    <col min="35" max="16384" width="9" style="322"/>
  </cols>
  <sheetData>
    <row r="1" spans="1:34" ht="22.5" customHeight="1" x14ac:dyDescent="0.4">
      <c r="A1" s="352" t="s">
        <v>603</v>
      </c>
    </row>
    <row r="2" spans="1:34" ht="11.25" customHeight="1" x14ac:dyDescent="0.4"/>
    <row r="3" spans="1:34" s="353" customFormat="1" ht="15" customHeight="1" x14ac:dyDescent="0.4">
      <c r="C3" s="354">
        <v>1</v>
      </c>
      <c r="D3" s="354">
        <v>2</v>
      </c>
      <c r="E3" s="354">
        <v>3</v>
      </c>
      <c r="F3" s="354">
        <v>4</v>
      </c>
      <c r="G3" s="354">
        <v>5</v>
      </c>
      <c r="H3" s="354">
        <v>6</v>
      </c>
      <c r="I3" s="354">
        <v>7</v>
      </c>
      <c r="J3" s="355" t="s">
        <v>230</v>
      </c>
      <c r="K3" s="355" t="s">
        <v>231</v>
      </c>
      <c r="L3" s="355" t="s">
        <v>232</v>
      </c>
      <c r="M3" s="354">
        <v>9</v>
      </c>
      <c r="N3" s="354">
        <v>10</v>
      </c>
      <c r="O3" s="354">
        <v>11</v>
      </c>
      <c r="P3" s="354">
        <v>12</v>
      </c>
      <c r="Q3" s="354">
        <v>13</v>
      </c>
      <c r="R3" s="354">
        <v>14</v>
      </c>
      <c r="S3" s="356">
        <v>15</v>
      </c>
      <c r="T3" s="357" t="s">
        <v>438</v>
      </c>
      <c r="U3" s="358" t="s">
        <v>440</v>
      </c>
      <c r="V3" s="358" t="s">
        <v>442</v>
      </c>
      <c r="W3" s="358" t="s">
        <v>444</v>
      </c>
      <c r="X3" s="359">
        <v>18</v>
      </c>
      <c r="Y3" s="359">
        <v>19</v>
      </c>
      <c r="Z3" s="359">
        <v>20</v>
      </c>
      <c r="AA3" s="360">
        <v>21</v>
      </c>
      <c r="AB3" s="361">
        <v>22</v>
      </c>
      <c r="AC3" s="362">
        <v>23</v>
      </c>
      <c r="AD3" s="362">
        <v>24</v>
      </c>
      <c r="AE3" s="362">
        <v>25</v>
      </c>
      <c r="AF3" s="362">
        <v>26</v>
      </c>
      <c r="AG3" s="363" t="s">
        <v>578</v>
      </c>
      <c r="AH3" s="363" t="s">
        <v>579</v>
      </c>
    </row>
    <row r="4" spans="1:34" s="323" customFormat="1" ht="45" customHeight="1" x14ac:dyDescent="0.15">
      <c r="A4" s="366" t="s">
        <v>124</v>
      </c>
      <c r="B4" s="366" t="s">
        <v>303</v>
      </c>
      <c r="C4" s="135" t="s">
        <v>562</v>
      </c>
      <c r="D4" s="135" t="s">
        <v>347</v>
      </c>
      <c r="E4" s="135" t="s">
        <v>563</v>
      </c>
      <c r="F4" s="135" t="s">
        <v>559</v>
      </c>
      <c r="G4" s="135" t="s">
        <v>564</v>
      </c>
      <c r="H4" s="135" t="s">
        <v>306</v>
      </c>
      <c r="I4" s="135" t="s">
        <v>307</v>
      </c>
      <c r="J4" s="135" t="s">
        <v>565</v>
      </c>
      <c r="K4" s="135" t="s">
        <v>338</v>
      </c>
      <c r="L4" s="135" t="s">
        <v>339</v>
      </c>
      <c r="M4" s="135" t="s">
        <v>566</v>
      </c>
      <c r="N4" s="135" t="s">
        <v>560</v>
      </c>
      <c r="O4" s="135" t="s">
        <v>561</v>
      </c>
      <c r="P4" s="135" t="s">
        <v>567</v>
      </c>
      <c r="Q4" s="135" t="s">
        <v>568</v>
      </c>
      <c r="R4" s="135" t="s">
        <v>317</v>
      </c>
      <c r="S4" s="327" t="s">
        <v>569</v>
      </c>
      <c r="T4" s="330" t="s">
        <v>570</v>
      </c>
      <c r="U4" s="320" t="s">
        <v>571</v>
      </c>
      <c r="V4" s="320" t="s">
        <v>572</v>
      </c>
      <c r="W4" s="320" t="s">
        <v>573</v>
      </c>
      <c r="X4" s="320" t="s">
        <v>333</v>
      </c>
      <c r="Y4" s="320" t="s">
        <v>188</v>
      </c>
      <c r="Z4" s="320" t="s">
        <v>530</v>
      </c>
      <c r="AA4" s="331" t="s">
        <v>574</v>
      </c>
      <c r="AB4" s="319" t="s">
        <v>300</v>
      </c>
      <c r="AC4" s="324" t="s">
        <v>335</v>
      </c>
      <c r="AD4" s="324" t="s">
        <v>403</v>
      </c>
      <c r="AE4" s="324" t="s">
        <v>402</v>
      </c>
      <c r="AF4" s="324" t="s">
        <v>575</v>
      </c>
      <c r="AG4" s="324" t="s">
        <v>576</v>
      </c>
      <c r="AH4" s="324" t="s">
        <v>577</v>
      </c>
    </row>
    <row r="5" spans="1:34" ht="21" customHeight="1" thickBot="1" x14ac:dyDescent="0.45">
      <c r="A5" s="334" t="s">
        <v>583</v>
      </c>
      <c r="B5" s="334" t="s">
        <v>583</v>
      </c>
      <c r="C5" s="335"/>
      <c r="D5" s="335"/>
      <c r="E5" s="335"/>
      <c r="F5" s="335"/>
      <c r="G5" s="335"/>
      <c r="H5" s="335"/>
      <c r="I5" s="335"/>
      <c r="J5" s="335"/>
      <c r="K5" s="335"/>
      <c r="L5" s="335"/>
      <c r="M5" s="335"/>
      <c r="N5" s="335"/>
      <c r="O5" s="335"/>
      <c r="P5" s="335"/>
      <c r="Q5" s="335"/>
      <c r="R5" s="335"/>
      <c r="S5" s="336"/>
      <c r="T5" s="337"/>
      <c r="U5" s="335"/>
      <c r="V5" s="335"/>
      <c r="W5" s="335"/>
      <c r="X5" s="335"/>
      <c r="Y5" s="335"/>
      <c r="Z5" s="335"/>
      <c r="AA5" s="338"/>
      <c r="AB5" s="339"/>
      <c r="AC5" s="335"/>
      <c r="AD5" s="335"/>
      <c r="AE5" s="335"/>
      <c r="AF5" s="335"/>
      <c r="AG5" s="335"/>
      <c r="AH5" s="335"/>
    </row>
    <row r="6" spans="1:34" s="367" customFormat="1" ht="21" customHeight="1" thickTop="1" x14ac:dyDescent="0.4">
      <c r="A6" s="629" t="s">
        <v>580</v>
      </c>
      <c r="B6" s="410" t="s">
        <v>592</v>
      </c>
      <c r="C6" s="411" t="s">
        <v>477</v>
      </c>
      <c r="D6" s="411" t="s">
        <v>477</v>
      </c>
      <c r="E6" s="411" t="s">
        <v>582</v>
      </c>
      <c r="F6" s="411" t="s">
        <v>582</v>
      </c>
      <c r="G6" s="411" t="s">
        <v>582</v>
      </c>
      <c r="H6" s="411" t="s">
        <v>477</v>
      </c>
      <c r="I6" s="411" t="s">
        <v>477</v>
      </c>
      <c r="J6" s="411" t="s">
        <v>477</v>
      </c>
      <c r="K6" s="411" t="s">
        <v>477</v>
      </c>
      <c r="L6" s="411" t="s">
        <v>477</v>
      </c>
      <c r="M6" s="411" t="s">
        <v>477</v>
      </c>
      <c r="N6" s="411" t="s">
        <v>477</v>
      </c>
      <c r="O6" s="411" t="s">
        <v>477</v>
      </c>
      <c r="P6" s="411" t="s">
        <v>477</v>
      </c>
      <c r="Q6" s="411" t="s">
        <v>477</v>
      </c>
      <c r="R6" s="411" t="s">
        <v>477</v>
      </c>
      <c r="S6" s="412" t="s">
        <v>477</v>
      </c>
      <c r="T6" s="413" t="s">
        <v>477</v>
      </c>
      <c r="U6" s="411" t="s">
        <v>477</v>
      </c>
      <c r="V6" s="411" t="s">
        <v>477</v>
      </c>
      <c r="W6" s="411" t="s">
        <v>477</v>
      </c>
      <c r="X6" s="411" t="s">
        <v>477</v>
      </c>
      <c r="Y6" s="411" t="s">
        <v>477</v>
      </c>
      <c r="Z6" s="411" t="s">
        <v>477</v>
      </c>
      <c r="AA6" s="414" t="s">
        <v>477</v>
      </c>
      <c r="AB6" s="415" t="s">
        <v>582</v>
      </c>
      <c r="AC6" s="411" t="s">
        <v>582</v>
      </c>
      <c r="AD6" s="411" t="s">
        <v>582</v>
      </c>
      <c r="AE6" s="411" t="s">
        <v>477</v>
      </c>
      <c r="AF6" s="411" t="s">
        <v>582</v>
      </c>
      <c r="AG6" s="627" t="s">
        <v>477</v>
      </c>
      <c r="AH6" s="628"/>
    </row>
    <row r="7" spans="1:34" ht="21" customHeight="1" x14ac:dyDescent="0.4">
      <c r="A7" s="630"/>
      <c r="B7" s="351" t="s">
        <v>583</v>
      </c>
      <c r="C7" s="340" t="s">
        <v>581</v>
      </c>
      <c r="D7" s="340" t="s">
        <v>581</v>
      </c>
      <c r="E7" s="340" t="s">
        <v>582</v>
      </c>
      <c r="F7" s="340" t="s">
        <v>582</v>
      </c>
      <c r="G7" s="340" t="s">
        <v>582</v>
      </c>
      <c r="H7" s="340" t="s">
        <v>581</v>
      </c>
      <c r="I7" s="340" t="s">
        <v>581</v>
      </c>
      <c r="J7" s="340" t="s">
        <v>581</v>
      </c>
      <c r="K7" s="340" t="s">
        <v>581</v>
      </c>
      <c r="L7" s="340" t="s">
        <v>581</v>
      </c>
      <c r="M7" s="340" t="s">
        <v>581</v>
      </c>
      <c r="N7" s="340" t="s">
        <v>581</v>
      </c>
      <c r="O7" s="340" t="s">
        <v>581</v>
      </c>
      <c r="P7" s="340" t="s">
        <v>581</v>
      </c>
      <c r="Q7" s="340" t="s">
        <v>581</v>
      </c>
      <c r="R7" s="340" t="s">
        <v>581</v>
      </c>
      <c r="S7" s="341" t="s">
        <v>581</v>
      </c>
      <c r="T7" s="342" t="s">
        <v>581</v>
      </c>
      <c r="U7" s="340" t="s">
        <v>581</v>
      </c>
      <c r="V7" s="340" t="s">
        <v>581</v>
      </c>
      <c r="W7" s="340" t="s">
        <v>581</v>
      </c>
      <c r="X7" s="340" t="s">
        <v>581</v>
      </c>
      <c r="Y7" s="340" t="s">
        <v>581</v>
      </c>
      <c r="Z7" s="340" t="s">
        <v>581</v>
      </c>
      <c r="AA7" s="343" t="s">
        <v>581</v>
      </c>
      <c r="AB7" s="344" t="s">
        <v>582</v>
      </c>
      <c r="AC7" s="340" t="s">
        <v>582</v>
      </c>
      <c r="AD7" s="340" t="s">
        <v>582</v>
      </c>
      <c r="AE7" s="340" t="s">
        <v>581</v>
      </c>
      <c r="AF7" s="340" t="s">
        <v>582</v>
      </c>
      <c r="AG7" s="340" t="s">
        <v>581</v>
      </c>
      <c r="AH7" s="340" t="s">
        <v>404</v>
      </c>
    </row>
    <row r="8" spans="1:34" ht="21" customHeight="1" x14ac:dyDescent="0.4">
      <c r="A8" s="631"/>
      <c r="B8" s="325" t="s">
        <v>349</v>
      </c>
      <c r="C8" s="326" t="s">
        <v>581</v>
      </c>
      <c r="D8" s="326" t="s">
        <v>581</v>
      </c>
      <c r="E8" s="326" t="s">
        <v>582</v>
      </c>
      <c r="F8" s="326" t="s">
        <v>582</v>
      </c>
      <c r="G8" s="326" t="s">
        <v>582</v>
      </c>
      <c r="H8" s="326" t="s">
        <v>581</v>
      </c>
      <c r="I8" s="326" t="s">
        <v>581</v>
      </c>
      <c r="J8" s="326" t="s">
        <v>581</v>
      </c>
      <c r="K8" s="326" t="s">
        <v>581</v>
      </c>
      <c r="L8" s="326" t="s">
        <v>581</v>
      </c>
      <c r="M8" s="326" t="s">
        <v>581</v>
      </c>
      <c r="N8" s="326" t="s">
        <v>581</v>
      </c>
      <c r="O8" s="326" t="s">
        <v>581</v>
      </c>
      <c r="P8" s="326" t="s">
        <v>581</v>
      </c>
      <c r="Q8" s="326" t="s">
        <v>582</v>
      </c>
      <c r="R8" s="326" t="s">
        <v>404</v>
      </c>
      <c r="S8" s="328" t="s">
        <v>404</v>
      </c>
      <c r="T8" s="332" t="s">
        <v>581</v>
      </c>
      <c r="U8" s="326" t="s">
        <v>581</v>
      </c>
      <c r="V8" s="326" t="s">
        <v>581</v>
      </c>
      <c r="W8" s="326" t="s">
        <v>581</v>
      </c>
      <c r="X8" s="326" t="s">
        <v>581</v>
      </c>
      <c r="Y8" s="326" t="s">
        <v>581</v>
      </c>
      <c r="Z8" s="326" t="s">
        <v>581</v>
      </c>
      <c r="AA8" s="333" t="s">
        <v>581</v>
      </c>
      <c r="AB8" s="329" t="s">
        <v>582</v>
      </c>
      <c r="AC8" s="326" t="s">
        <v>404</v>
      </c>
      <c r="AD8" s="326" t="s">
        <v>582</v>
      </c>
      <c r="AE8" s="326" t="s">
        <v>581</v>
      </c>
      <c r="AF8" s="326" t="s">
        <v>582</v>
      </c>
      <c r="AG8" s="326" t="s">
        <v>581</v>
      </c>
      <c r="AH8" s="326" t="s">
        <v>404</v>
      </c>
    </row>
    <row r="9" spans="1:34" ht="21" customHeight="1" x14ac:dyDescent="0.4">
      <c r="A9" s="631"/>
      <c r="B9" s="325" t="s">
        <v>350</v>
      </c>
      <c r="C9" s="326" t="s">
        <v>581</v>
      </c>
      <c r="D9" s="326" t="s">
        <v>581</v>
      </c>
      <c r="E9" s="326" t="s">
        <v>582</v>
      </c>
      <c r="F9" s="326" t="s">
        <v>582</v>
      </c>
      <c r="G9" s="326" t="s">
        <v>582</v>
      </c>
      <c r="H9" s="326" t="s">
        <v>581</v>
      </c>
      <c r="I9" s="326" t="s">
        <v>581</v>
      </c>
      <c r="J9" s="326" t="s">
        <v>581</v>
      </c>
      <c r="K9" s="326" t="s">
        <v>581</v>
      </c>
      <c r="L9" s="326" t="s">
        <v>581</v>
      </c>
      <c r="M9" s="326" t="s">
        <v>581</v>
      </c>
      <c r="N9" s="326" t="s">
        <v>581</v>
      </c>
      <c r="O9" s="326" t="s">
        <v>581</v>
      </c>
      <c r="P9" s="326" t="s">
        <v>581</v>
      </c>
      <c r="Q9" s="326" t="s">
        <v>582</v>
      </c>
      <c r="R9" s="326" t="s">
        <v>582</v>
      </c>
      <c r="S9" s="328" t="s">
        <v>581</v>
      </c>
      <c r="T9" s="332" t="s">
        <v>581</v>
      </c>
      <c r="U9" s="326" t="s">
        <v>581</v>
      </c>
      <c r="V9" s="326" t="s">
        <v>581</v>
      </c>
      <c r="W9" s="326" t="s">
        <v>581</v>
      </c>
      <c r="X9" s="326" t="s">
        <v>581</v>
      </c>
      <c r="Y9" s="326" t="s">
        <v>581</v>
      </c>
      <c r="Z9" s="326" t="s">
        <v>581</v>
      </c>
      <c r="AA9" s="333" t="s">
        <v>581</v>
      </c>
      <c r="AB9" s="329" t="s">
        <v>582</v>
      </c>
      <c r="AC9" s="326" t="s">
        <v>404</v>
      </c>
      <c r="AD9" s="326" t="s">
        <v>582</v>
      </c>
      <c r="AE9" s="326" t="s">
        <v>581</v>
      </c>
      <c r="AF9" s="326" t="s">
        <v>582</v>
      </c>
      <c r="AG9" s="326" t="s">
        <v>581</v>
      </c>
      <c r="AH9" s="326" t="s">
        <v>404</v>
      </c>
    </row>
    <row r="10" spans="1:34" ht="21" customHeight="1" x14ac:dyDescent="0.4">
      <c r="A10" s="631"/>
      <c r="B10" s="325" t="s">
        <v>584</v>
      </c>
      <c r="C10" s="326" t="s">
        <v>581</v>
      </c>
      <c r="D10" s="326" t="s">
        <v>581</v>
      </c>
      <c r="E10" s="326" t="s">
        <v>582</v>
      </c>
      <c r="F10" s="326" t="s">
        <v>582</v>
      </c>
      <c r="G10" s="326" t="s">
        <v>582</v>
      </c>
      <c r="H10" s="326" t="s">
        <v>581</v>
      </c>
      <c r="I10" s="326" t="s">
        <v>581</v>
      </c>
      <c r="J10" s="326" t="s">
        <v>581</v>
      </c>
      <c r="K10" s="326" t="s">
        <v>581</v>
      </c>
      <c r="L10" s="326" t="s">
        <v>581</v>
      </c>
      <c r="M10" s="326" t="s">
        <v>581</v>
      </c>
      <c r="N10" s="326" t="s">
        <v>581</v>
      </c>
      <c r="O10" s="326" t="s">
        <v>581</v>
      </c>
      <c r="P10" s="326" t="s">
        <v>581</v>
      </c>
      <c r="Q10" s="326" t="s">
        <v>404</v>
      </c>
      <c r="R10" s="326" t="s">
        <v>581</v>
      </c>
      <c r="S10" s="328" t="s">
        <v>581</v>
      </c>
      <c r="T10" s="332" t="s">
        <v>581</v>
      </c>
      <c r="U10" s="326" t="s">
        <v>581</v>
      </c>
      <c r="V10" s="326" t="s">
        <v>581</v>
      </c>
      <c r="W10" s="326" t="s">
        <v>581</v>
      </c>
      <c r="X10" s="326" t="s">
        <v>581</v>
      </c>
      <c r="Y10" s="326" t="s">
        <v>581</v>
      </c>
      <c r="Z10" s="326" t="s">
        <v>581</v>
      </c>
      <c r="AA10" s="333" t="s">
        <v>581</v>
      </c>
      <c r="AB10" s="329" t="s">
        <v>582</v>
      </c>
      <c r="AC10" s="326" t="s">
        <v>582</v>
      </c>
      <c r="AD10" s="326" t="s">
        <v>582</v>
      </c>
      <c r="AE10" s="326" t="s">
        <v>581</v>
      </c>
      <c r="AF10" s="326" t="s">
        <v>582</v>
      </c>
      <c r="AG10" s="326" t="s">
        <v>581</v>
      </c>
      <c r="AH10" s="326" t="s">
        <v>404</v>
      </c>
    </row>
    <row r="11" spans="1:34" ht="21" customHeight="1" x14ac:dyDescent="0.4">
      <c r="A11" s="631"/>
      <c r="B11" s="325" t="s">
        <v>352</v>
      </c>
      <c r="C11" s="326" t="s">
        <v>581</v>
      </c>
      <c r="D11" s="326" t="s">
        <v>581</v>
      </c>
      <c r="E11" s="326" t="s">
        <v>582</v>
      </c>
      <c r="F11" s="326" t="s">
        <v>582</v>
      </c>
      <c r="G11" s="326" t="s">
        <v>582</v>
      </c>
      <c r="H11" s="326" t="s">
        <v>581</v>
      </c>
      <c r="I11" s="326" t="s">
        <v>581</v>
      </c>
      <c r="J11" s="326" t="s">
        <v>581</v>
      </c>
      <c r="K11" s="326" t="s">
        <v>581</v>
      </c>
      <c r="L11" s="326" t="s">
        <v>581</v>
      </c>
      <c r="M11" s="326" t="s">
        <v>581</v>
      </c>
      <c r="N11" s="326" t="s">
        <v>581</v>
      </c>
      <c r="O11" s="326" t="s">
        <v>581</v>
      </c>
      <c r="P11" s="326" t="s">
        <v>581</v>
      </c>
      <c r="Q11" s="326" t="s">
        <v>404</v>
      </c>
      <c r="R11" s="326" t="s">
        <v>581</v>
      </c>
      <c r="S11" s="328" t="s">
        <v>581</v>
      </c>
      <c r="T11" s="332" t="s">
        <v>581</v>
      </c>
      <c r="U11" s="326" t="s">
        <v>581</v>
      </c>
      <c r="V11" s="326" t="s">
        <v>581</v>
      </c>
      <c r="W11" s="326" t="s">
        <v>581</v>
      </c>
      <c r="X11" s="326" t="s">
        <v>581</v>
      </c>
      <c r="Y11" s="326" t="s">
        <v>581</v>
      </c>
      <c r="Z11" s="326" t="s">
        <v>581</v>
      </c>
      <c r="AA11" s="333" t="s">
        <v>581</v>
      </c>
      <c r="AB11" s="329" t="s">
        <v>582</v>
      </c>
      <c r="AC11" s="326" t="s">
        <v>582</v>
      </c>
      <c r="AD11" s="326" t="s">
        <v>582</v>
      </c>
      <c r="AE11" s="326" t="s">
        <v>581</v>
      </c>
      <c r="AF11" s="326" t="s">
        <v>582</v>
      </c>
      <c r="AG11" s="326" t="s">
        <v>581</v>
      </c>
      <c r="AH11" s="326" t="s">
        <v>404</v>
      </c>
    </row>
    <row r="12" spans="1:34" ht="21" customHeight="1" x14ac:dyDescent="0.4">
      <c r="A12" s="631"/>
      <c r="B12" s="325" t="s">
        <v>585</v>
      </c>
      <c r="C12" s="326" t="s">
        <v>581</v>
      </c>
      <c r="D12" s="326" t="s">
        <v>581</v>
      </c>
      <c r="E12" s="326" t="s">
        <v>582</v>
      </c>
      <c r="F12" s="326" t="s">
        <v>582</v>
      </c>
      <c r="G12" s="326" t="s">
        <v>582</v>
      </c>
      <c r="H12" s="326" t="s">
        <v>581</v>
      </c>
      <c r="I12" s="326" t="s">
        <v>581</v>
      </c>
      <c r="J12" s="326" t="s">
        <v>581</v>
      </c>
      <c r="K12" s="326" t="s">
        <v>581</v>
      </c>
      <c r="L12" s="326" t="s">
        <v>581</v>
      </c>
      <c r="M12" s="326" t="s">
        <v>581</v>
      </c>
      <c r="N12" s="326" t="s">
        <v>581</v>
      </c>
      <c r="O12" s="326" t="s">
        <v>581</v>
      </c>
      <c r="P12" s="326" t="s">
        <v>581</v>
      </c>
      <c r="Q12" s="326" t="s">
        <v>404</v>
      </c>
      <c r="R12" s="326" t="s">
        <v>581</v>
      </c>
      <c r="S12" s="328" t="s">
        <v>581</v>
      </c>
      <c r="T12" s="332" t="s">
        <v>581</v>
      </c>
      <c r="U12" s="326" t="s">
        <v>581</v>
      </c>
      <c r="V12" s="326" t="s">
        <v>581</v>
      </c>
      <c r="W12" s="326" t="s">
        <v>581</v>
      </c>
      <c r="X12" s="326" t="s">
        <v>581</v>
      </c>
      <c r="Y12" s="326" t="s">
        <v>581</v>
      </c>
      <c r="Z12" s="326" t="s">
        <v>581</v>
      </c>
      <c r="AA12" s="333" t="s">
        <v>581</v>
      </c>
      <c r="AB12" s="329" t="s">
        <v>582</v>
      </c>
      <c r="AC12" s="326" t="s">
        <v>582</v>
      </c>
      <c r="AD12" s="326" t="s">
        <v>582</v>
      </c>
      <c r="AE12" s="326" t="s">
        <v>581</v>
      </c>
      <c r="AF12" s="326" t="s">
        <v>582</v>
      </c>
      <c r="AG12" s="326" t="s">
        <v>581</v>
      </c>
      <c r="AH12" s="326" t="s">
        <v>404</v>
      </c>
    </row>
    <row r="13" spans="1:34" ht="21" customHeight="1" x14ac:dyDescent="0.4">
      <c r="A13" s="631"/>
      <c r="B13" s="325" t="s">
        <v>354</v>
      </c>
      <c r="C13" s="326" t="s">
        <v>581</v>
      </c>
      <c r="D13" s="326" t="s">
        <v>581</v>
      </c>
      <c r="E13" s="326" t="s">
        <v>582</v>
      </c>
      <c r="F13" s="326" t="s">
        <v>582</v>
      </c>
      <c r="G13" s="326" t="s">
        <v>582</v>
      </c>
      <c r="H13" s="326" t="s">
        <v>581</v>
      </c>
      <c r="I13" s="326" t="s">
        <v>581</v>
      </c>
      <c r="J13" s="326" t="s">
        <v>581</v>
      </c>
      <c r="K13" s="326" t="s">
        <v>581</v>
      </c>
      <c r="L13" s="326" t="s">
        <v>581</v>
      </c>
      <c r="M13" s="326" t="s">
        <v>581</v>
      </c>
      <c r="N13" s="326" t="s">
        <v>581</v>
      </c>
      <c r="O13" s="326" t="s">
        <v>404</v>
      </c>
      <c r="P13" s="326" t="s">
        <v>404</v>
      </c>
      <c r="Q13" s="326" t="s">
        <v>404</v>
      </c>
      <c r="R13" s="326" t="s">
        <v>404</v>
      </c>
      <c r="S13" s="328" t="s">
        <v>404</v>
      </c>
      <c r="T13" s="332" t="s">
        <v>404</v>
      </c>
      <c r="U13" s="326" t="s">
        <v>404</v>
      </c>
      <c r="V13" s="326" t="s">
        <v>404</v>
      </c>
      <c r="W13" s="326" t="s">
        <v>404</v>
      </c>
      <c r="X13" s="326" t="s">
        <v>404</v>
      </c>
      <c r="Y13" s="326" t="s">
        <v>404</v>
      </c>
      <c r="Z13" s="326" t="s">
        <v>404</v>
      </c>
      <c r="AA13" s="333" t="s">
        <v>404</v>
      </c>
      <c r="AB13" s="329" t="s">
        <v>582</v>
      </c>
      <c r="AC13" s="326" t="s">
        <v>404</v>
      </c>
      <c r="AD13" s="326" t="s">
        <v>582</v>
      </c>
      <c r="AE13" s="326" t="s">
        <v>581</v>
      </c>
      <c r="AF13" s="326" t="s">
        <v>582</v>
      </c>
      <c r="AG13" s="326" t="s">
        <v>581</v>
      </c>
      <c r="AH13" s="326" t="s">
        <v>404</v>
      </c>
    </row>
    <row r="14" spans="1:34" ht="21" customHeight="1" x14ac:dyDescent="0.4">
      <c r="A14" s="631"/>
      <c r="B14" s="325" t="s">
        <v>355</v>
      </c>
      <c r="C14" s="326" t="s">
        <v>581</v>
      </c>
      <c r="D14" s="326" t="s">
        <v>581</v>
      </c>
      <c r="E14" s="326" t="s">
        <v>582</v>
      </c>
      <c r="F14" s="326" t="s">
        <v>582</v>
      </c>
      <c r="G14" s="326" t="s">
        <v>582</v>
      </c>
      <c r="H14" s="326" t="s">
        <v>581</v>
      </c>
      <c r="I14" s="326" t="s">
        <v>581</v>
      </c>
      <c r="J14" s="326" t="s">
        <v>404</v>
      </c>
      <c r="K14" s="326" t="s">
        <v>404</v>
      </c>
      <c r="L14" s="326" t="s">
        <v>404</v>
      </c>
      <c r="M14" s="326" t="s">
        <v>404</v>
      </c>
      <c r="N14" s="326" t="s">
        <v>404</v>
      </c>
      <c r="O14" s="326" t="s">
        <v>404</v>
      </c>
      <c r="P14" s="326" t="s">
        <v>404</v>
      </c>
      <c r="Q14" s="326" t="s">
        <v>404</v>
      </c>
      <c r="R14" s="326" t="s">
        <v>404</v>
      </c>
      <c r="S14" s="328" t="s">
        <v>404</v>
      </c>
      <c r="T14" s="332" t="s">
        <v>404</v>
      </c>
      <c r="U14" s="326" t="s">
        <v>404</v>
      </c>
      <c r="V14" s="326" t="s">
        <v>404</v>
      </c>
      <c r="W14" s="326" t="s">
        <v>404</v>
      </c>
      <c r="X14" s="326" t="s">
        <v>404</v>
      </c>
      <c r="Y14" s="326" t="s">
        <v>404</v>
      </c>
      <c r="Z14" s="326" t="s">
        <v>404</v>
      </c>
      <c r="AA14" s="333" t="s">
        <v>404</v>
      </c>
      <c r="AB14" s="329" t="s">
        <v>582</v>
      </c>
      <c r="AC14" s="326" t="s">
        <v>404</v>
      </c>
      <c r="AD14" s="326" t="s">
        <v>582</v>
      </c>
      <c r="AE14" s="326" t="s">
        <v>581</v>
      </c>
      <c r="AF14" s="326" t="s">
        <v>582</v>
      </c>
      <c r="AG14" s="326" t="s">
        <v>581</v>
      </c>
      <c r="AH14" s="326" t="s">
        <v>404</v>
      </c>
    </row>
    <row r="15" spans="1:34" ht="21" customHeight="1" x14ac:dyDescent="0.4">
      <c r="A15" s="631"/>
      <c r="B15" s="325" t="s">
        <v>356</v>
      </c>
      <c r="C15" s="326" t="s">
        <v>581</v>
      </c>
      <c r="D15" s="326" t="s">
        <v>581</v>
      </c>
      <c r="E15" s="326" t="s">
        <v>582</v>
      </c>
      <c r="F15" s="326" t="s">
        <v>582</v>
      </c>
      <c r="G15" s="326" t="s">
        <v>582</v>
      </c>
      <c r="H15" s="326" t="s">
        <v>581</v>
      </c>
      <c r="I15" s="326" t="s">
        <v>581</v>
      </c>
      <c r="J15" s="326" t="s">
        <v>581</v>
      </c>
      <c r="K15" s="326" t="s">
        <v>581</v>
      </c>
      <c r="L15" s="326" t="s">
        <v>581</v>
      </c>
      <c r="M15" s="326" t="s">
        <v>581</v>
      </c>
      <c r="N15" s="326" t="s">
        <v>581</v>
      </c>
      <c r="O15" s="326" t="s">
        <v>581</v>
      </c>
      <c r="P15" s="326" t="s">
        <v>581</v>
      </c>
      <c r="Q15" s="326" t="s">
        <v>404</v>
      </c>
      <c r="R15" s="326" t="s">
        <v>404</v>
      </c>
      <c r="S15" s="328" t="s">
        <v>581</v>
      </c>
      <c r="T15" s="332" t="s">
        <v>581</v>
      </c>
      <c r="U15" s="326" t="s">
        <v>581</v>
      </c>
      <c r="V15" s="326" t="s">
        <v>581</v>
      </c>
      <c r="W15" s="326" t="s">
        <v>581</v>
      </c>
      <c r="X15" s="326" t="s">
        <v>581</v>
      </c>
      <c r="Y15" s="326" t="s">
        <v>581</v>
      </c>
      <c r="Z15" s="326" t="s">
        <v>581</v>
      </c>
      <c r="AA15" s="333" t="s">
        <v>581</v>
      </c>
      <c r="AB15" s="329" t="s">
        <v>582</v>
      </c>
      <c r="AC15" s="326" t="s">
        <v>404</v>
      </c>
      <c r="AD15" s="326" t="s">
        <v>582</v>
      </c>
      <c r="AE15" s="326" t="s">
        <v>581</v>
      </c>
      <c r="AF15" s="326" t="s">
        <v>582</v>
      </c>
      <c r="AG15" s="326" t="s">
        <v>581</v>
      </c>
      <c r="AH15" s="326" t="s">
        <v>404</v>
      </c>
    </row>
    <row r="16" spans="1:34" ht="21" customHeight="1" thickBot="1" x14ac:dyDescent="0.45">
      <c r="A16" s="632"/>
      <c r="B16" s="345" t="s">
        <v>357</v>
      </c>
      <c r="C16" s="346" t="s">
        <v>581</v>
      </c>
      <c r="D16" s="346" t="s">
        <v>581</v>
      </c>
      <c r="E16" s="346" t="s">
        <v>582</v>
      </c>
      <c r="F16" s="346" t="s">
        <v>582</v>
      </c>
      <c r="G16" s="346" t="s">
        <v>582</v>
      </c>
      <c r="H16" s="346" t="s">
        <v>581</v>
      </c>
      <c r="I16" s="346" t="s">
        <v>581</v>
      </c>
      <c r="J16" s="346" t="s">
        <v>581</v>
      </c>
      <c r="K16" s="346" t="s">
        <v>581</v>
      </c>
      <c r="L16" s="346" t="s">
        <v>581</v>
      </c>
      <c r="M16" s="346" t="s">
        <v>581</v>
      </c>
      <c r="N16" s="346" t="s">
        <v>581</v>
      </c>
      <c r="O16" s="346" t="s">
        <v>404</v>
      </c>
      <c r="P16" s="346" t="s">
        <v>404</v>
      </c>
      <c r="Q16" s="346" t="s">
        <v>404</v>
      </c>
      <c r="R16" s="346" t="s">
        <v>581</v>
      </c>
      <c r="S16" s="347" t="s">
        <v>581</v>
      </c>
      <c r="T16" s="348" t="s">
        <v>404</v>
      </c>
      <c r="U16" s="346" t="s">
        <v>404</v>
      </c>
      <c r="V16" s="346" t="s">
        <v>404</v>
      </c>
      <c r="W16" s="346" t="s">
        <v>404</v>
      </c>
      <c r="X16" s="346" t="s">
        <v>404</v>
      </c>
      <c r="Y16" s="346" t="s">
        <v>404</v>
      </c>
      <c r="Z16" s="346" t="s">
        <v>404</v>
      </c>
      <c r="AA16" s="349" t="s">
        <v>404</v>
      </c>
      <c r="AB16" s="350" t="s">
        <v>582</v>
      </c>
      <c r="AC16" s="346" t="s">
        <v>582</v>
      </c>
      <c r="AD16" s="346" t="s">
        <v>582</v>
      </c>
      <c r="AE16" s="346" t="s">
        <v>581</v>
      </c>
      <c r="AF16" s="346" t="s">
        <v>582</v>
      </c>
      <c r="AG16" s="346" t="s">
        <v>581</v>
      </c>
      <c r="AH16" s="346" t="s">
        <v>404</v>
      </c>
    </row>
    <row r="17" spans="1:34" s="367" customFormat="1" ht="21" customHeight="1" thickTop="1" x14ac:dyDescent="0.4">
      <c r="A17" s="633" t="s">
        <v>341</v>
      </c>
      <c r="B17" s="410" t="s">
        <v>592</v>
      </c>
      <c r="C17" s="416" t="s">
        <v>95</v>
      </c>
      <c r="D17" s="416" t="s">
        <v>477</v>
      </c>
      <c r="E17" s="416" t="s">
        <v>582</v>
      </c>
      <c r="F17" s="416" t="s">
        <v>582</v>
      </c>
      <c r="G17" s="416" t="s">
        <v>582</v>
      </c>
      <c r="H17" s="416" t="s">
        <v>477</v>
      </c>
      <c r="I17" s="416" t="s">
        <v>477</v>
      </c>
      <c r="J17" s="416" t="s">
        <v>477</v>
      </c>
      <c r="K17" s="416" t="s">
        <v>477</v>
      </c>
      <c r="L17" s="416" t="s">
        <v>477</v>
      </c>
      <c r="M17" s="416" t="s">
        <v>477</v>
      </c>
      <c r="N17" s="416" t="s">
        <v>477</v>
      </c>
      <c r="O17" s="416" t="s">
        <v>477</v>
      </c>
      <c r="P17" s="416" t="s">
        <v>477</v>
      </c>
      <c r="Q17" s="416" t="s">
        <v>477</v>
      </c>
      <c r="R17" s="416" t="s">
        <v>477</v>
      </c>
      <c r="S17" s="417" t="s">
        <v>477</v>
      </c>
      <c r="T17" s="418" t="s">
        <v>404</v>
      </c>
      <c r="U17" s="416" t="s">
        <v>404</v>
      </c>
      <c r="V17" s="416" t="s">
        <v>404</v>
      </c>
      <c r="W17" s="416" t="s">
        <v>404</v>
      </c>
      <c r="X17" s="416" t="s">
        <v>404</v>
      </c>
      <c r="Y17" s="416" t="s">
        <v>404</v>
      </c>
      <c r="Z17" s="416" t="s">
        <v>404</v>
      </c>
      <c r="AA17" s="419" t="s">
        <v>404</v>
      </c>
      <c r="AB17" s="420" t="s">
        <v>582</v>
      </c>
      <c r="AC17" s="416" t="s">
        <v>582</v>
      </c>
      <c r="AD17" s="416" t="s">
        <v>582</v>
      </c>
      <c r="AE17" s="416" t="s">
        <v>477</v>
      </c>
      <c r="AF17" s="416" t="s">
        <v>582</v>
      </c>
      <c r="AG17" s="627" t="s">
        <v>477</v>
      </c>
      <c r="AH17" s="628"/>
    </row>
    <row r="18" spans="1:34" ht="21" customHeight="1" x14ac:dyDescent="0.4">
      <c r="A18" s="634"/>
      <c r="B18" s="325" t="s">
        <v>583</v>
      </c>
      <c r="C18" s="326" t="s">
        <v>404</v>
      </c>
      <c r="D18" s="326" t="s">
        <v>581</v>
      </c>
      <c r="E18" s="326" t="s">
        <v>582</v>
      </c>
      <c r="F18" s="326" t="s">
        <v>582</v>
      </c>
      <c r="G18" s="326" t="s">
        <v>582</v>
      </c>
      <c r="H18" s="326" t="s">
        <v>581</v>
      </c>
      <c r="I18" s="326" t="s">
        <v>581</v>
      </c>
      <c r="J18" s="326" t="s">
        <v>581</v>
      </c>
      <c r="K18" s="326" t="s">
        <v>581</v>
      </c>
      <c r="L18" s="326" t="s">
        <v>581</v>
      </c>
      <c r="M18" s="326" t="s">
        <v>581</v>
      </c>
      <c r="N18" s="326" t="s">
        <v>581</v>
      </c>
      <c r="O18" s="326" t="s">
        <v>581</v>
      </c>
      <c r="P18" s="326" t="s">
        <v>581</v>
      </c>
      <c r="Q18" s="326" t="s">
        <v>581</v>
      </c>
      <c r="R18" s="326" t="s">
        <v>581</v>
      </c>
      <c r="S18" s="328" t="s">
        <v>581</v>
      </c>
      <c r="T18" s="332" t="s">
        <v>404</v>
      </c>
      <c r="U18" s="326" t="s">
        <v>404</v>
      </c>
      <c r="V18" s="326" t="s">
        <v>404</v>
      </c>
      <c r="W18" s="326" t="s">
        <v>404</v>
      </c>
      <c r="X18" s="326" t="s">
        <v>404</v>
      </c>
      <c r="Y18" s="326" t="s">
        <v>404</v>
      </c>
      <c r="Z18" s="326" t="s">
        <v>404</v>
      </c>
      <c r="AA18" s="333" t="s">
        <v>404</v>
      </c>
      <c r="AB18" s="329" t="s">
        <v>582</v>
      </c>
      <c r="AC18" s="326" t="s">
        <v>582</v>
      </c>
      <c r="AD18" s="326" t="s">
        <v>582</v>
      </c>
      <c r="AE18" s="326" t="s">
        <v>581</v>
      </c>
      <c r="AF18" s="326" t="s">
        <v>582</v>
      </c>
      <c r="AG18" s="326" t="s">
        <v>581</v>
      </c>
      <c r="AH18" s="326" t="s">
        <v>404</v>
      </c>
    </row>
    <row r="19" spans="1:34" ht="21" customHeight="1" x14ac:dyDescent="0.4">
      <c r="A19" s="634"/>
      <c r="B19" s="325" t="s">
        <v>349</v>
      </c>
      <c r="C19" s="326" t="s">
        <v>404</v>
      </c>
      <c r="D19" s="326" t="s">
        <v>581</v>
      </c>
      <c r="E19" s="326" t="s">
        <v>582</v>
      </c>
      <c r="F19" s="326" t="s">
        <v>582</v>
      </c>
      <c r="G19" s="326" t="s">
        <v>582</v>
      </c>
      <c r="H19" s="326" t="s">
        <v>581</v>
      </c>
      <c r="I19" s="326" t="s">
        <v>581</v>
      </c>
      <c r="J19" s="326" t="s">
        <v>581</v>
      </c>
      <c r="K19" s="326" t="s">
        <v>581</v>
      </c>
      <c r="L19" s="326" t="s">
        <v>581</v>
      </c>
      <c r="M19" s="326" t="s">
        <v>581</v>
      </c>
      <c r="N19" s="326" t="s">
        <v>581</v>
      </c>
      <c r="O19" s="326" t="s">
        <v>581</v>
      </c>
      <c r="P19" s="326" t="s">
        <v>581</v>
      </c>
      <c r="Q19" s="326" t="s">
        <v>582</v>
      </c>
      <c r="R19" s="326" t="s">
        <v>404</v>
      </c>
      <c r="S19" s="328" t="s">
        <v>404</v>
      </c>
      <c r="T19" s="332" t="s">
        <v>404</v>
      </c>
      <c r="U19" s="326" t="s">
        <v>404</v>
      </c>
      <c r="V19" s="326" t="s">
        <v>404</v>
      </c>
      <c r="W19" s="326" t="s">
        <v>404</v>
      </c>
      <c r="X19" s="326" t="s">
        <v>404</v>
      </c>
      <c r="Y19" s="326" t="s">
        <v>404</v>
      </c>
      <c r="Z19" s="326" t="s">
        <v>404</v>
      </c>
      <c r="AA19" s="333" t="s">
        <v>404</v>
      </c>
      <c r="AB19" s="329" t="s">
        <v>582</v>
      </c>
      <c r="AC19" s="326" t="s">
        <v>404</v>
      </c>
      <c r="AD19" s="326" t="s">
        <v>582</v>
      </c>
      <c r="AE19" s="326" t="s">
        <v>581</v>
      </c>
      <c r="AF19" s="326" t="s">
        <v>582</v>
      </c>
      <c r="AG19" s="326" t="s">
        <v>581</v>
      </c>
      <c r="AH19" s="326" t="s">
        <v>404</v>
      </c>
    </row>
    <row r="20" spans="1:34" ht="21" customHeight="1" x14ac:dyDescent="0.4">
      <c r="A20" s="634"/>
      <c r="B20" s="325" t="s">
        <v>350</v>
      </c>
      <c r="C20" s="326" t="s">
        <v>404</v>
      </c>
      <c r="D20" s="326" t="s">
        <v>581</v>
      </c>
      <c r="E20" s="326" t="s">
        <v>582</v>
      </c>
      <c r="F20" s="326" t="s">
        <v>582</v>
      </c>
      <c r="G20" s="326" t="s">
        <v>582</v>
      </c>
      <c r="H20" s="326" t="s">
        <v>581</v>
      </c>
      <c r="I20" s="326" t="s">
        <v>581</v>
      </c>
      <c r="J20" s="326" t="s">
        <v>581</v>
      </c>
      <c r="K20" s="326" t="s">
        <v>581</v>
      </c>
      <c r="L20" s="326" t="s">
        <v>581</v>
      </c>
      <c r="M20" s="326" t="s">
        <v>581</v>
      </c>
      <c r="N20" s="326" t="s">
        <v>581</v>
      </c>
      <c r="O20" s="326" t="s">
        <v>581</v>
      </c>
      <c r="P20" s="326" t="s">
        <v>581</v>
      </c>
      <c r="Q20" s="326" t="s">
        <v>582</v>
      </c>
      <c r="R20" s="326" t="s">
        <v>477</v>
      </c>
      <c r="S20" s="328" t="s">
        <v>581</v>
      </c>
      <c r="T20" s="332" t="s">
        <v>404</v>
      </c>
      <c r="U20" s="326" t="s">
        <v>404</v>
      </c>
      <c r="V20" s="326" t="s">
        <v>404</v>
      </c>
      <c r="W20" s="326" t="s">
        <v>404</v>
      </c>
      <c r="X20" s="326" t="s">
        <v>404</v>
      </c>
      <c r="Y20" s="326" t="s">
        <v>404</v>
      </c>
      <c r="Z20" s="326" t="s">
        <v>404</v>
      </c>
      <c r="AA20" s="333" t="s">
        <v>404</v>
      </c>
      <c r="AB20" s="329" t="s">
        <v>582</v>
      </c>
      <c r="AC20" s="326" t="s">
        <v>404</v>
      </c>
      <c r="AD20" s="326" t="s">
        <v>582</v>
      </c>
      <c r="AE20" s="326" t="s">
        <v>581</v>
      </c>
      <c r="AF20" s="326" t="s">
        <v>582</v>
      </c>
      <c r="AG20" s="326" t="s">
        <v>581</v>
      </c>
      <c r="AH20" s="326" t="s">
        <v>404</v>
      </c>
    </row>
    <row r="21" spans="1:34" ht="21" customHeight="1" x14ac:dyDescent="0.4">
      <c r="A21" s="634"/>
      <c r="B21" s="325" t="s">
        <v>584</v>
      </c>
      <c r="C21" s="326" t="s">
        <v>404</v>
      </c>
      <c r="D21" s="326" t="s">
        <v>581</v>
      </c>
      <c r="E21" s="326" t="s">
        <v>582</v>
      </c>
      <c r="F21" s="326" t="s">
        <v>582</v>
      </c>
      <c r="G21" s="326" t="s">
        <v>582</v>
      </c>
      <c r="H21" s="326" t="s">
        <v>581</v>
      </c>
      <c r="I21" s="326" t="s">
        <v>581</v>
      </c>
      <c r="J21" s="326" t="s">
        <v>581</v>
      </c>
      <c r="K21" s="326" t="s">
        <v>581</v>
      </c>
      <c r="L21" s="326" t="s">
        <v>581</v>
      </c>
      <c r="M21" s="326" t="s">
        <v>581</v>
      </c>
      <c r="N21" s="326" t="s">
        <v>581</v>
      </c>
      <c r="O21" s="326" t="s">
        <v>581</v>
      </c>
      <c r="P21" s="326" t="s">
        <v>581</v>
      </c>
      <c r="Q21" s="326" t="s">
        <v>404</v>
      </c>
      <c r="R21" s="326" t="s">
        <v>581</v>
      </c>
      <c r="S21" s="328" t="s">
        <v>581</v>
      </c>
      <c r="T21" s="332" t="s">
        <v>404</v>
      </c>
      <c r="U21" s="326" t="s">
        <v>404</v>
      </c>
      <c r="V21" s="326" t="s">
        <v>404</v>
      </c>
      <c r="W21" s="326" t="s">
        <v>404</v>
      </c>
      <c r="X21" s="326" t="s">
        <v>404</v>
      </c>
      <c r="Y21" s="326" t="s">
        <v>404</v>
      </c>
      <c r="Z21" s="326" t="s">
        <v>404</v>
      </c>
      <c r="AA21" s="333" t="s">
        <v>404</v>
      </c>
      <c r="AB21" s="329" t="s">
        <v>582</v>
      </c>
      <c r="AC21" s="326" t="s">
        <v>582</v>
      </c>
      <c r="AD21" s="326" t="s">
        <v>582</v>
      </c>
      <c r="AE21" s="326" t="s">
        <v>581</v>
      </c>
      <c r="AF21" s="326" t="s">
        <v>582</v>
      </c>
      <c r="AG21" s="326" t="s">
        <v>581</v>
      </c>
      <c r="AH21" s="326" t="s">
        <v>404</v>
      </c>
    </row>
    <row r="22" spans="1:34" ht="21" customHeight="1" x14ac:dyDescent="0.4">
      <c r="A22" s="634"/>
      <c r="B22" s="325" t="s">
        <v>352</v>
      </c>
      <c r="C22" s="326" t="s">
        <v>404</v>
      </c>
      <c r="D22" s="326" t="s">
        <v>581</v>
      </c>
      <c r="E22" s="326" t="s">
        <v>582</v>
      </c>
      <c r="F22" s="326" t="s">
        <v>582</v>
      </c>
      <c r="G22" s="326" t="s">
        <v>582</v>
      </c>
      <c r="H22" s="326" t="s">
        <v>581</v>
      </c>
      <c r="I22" s="326" t="s">
        <v>581</v>
      </c>
      <c r="J22" s="326" t="s">
        <v>581</v>
      </c>
      <c r="K22" s="326" t="s">
        <v>581</v>
      </c>
      <c r="L22" s="326" t="s">
        <v>581</v>
      </c>
      <c r="M22" s="326" t="s">
        <v>581</v>
      </c>
      <c r="N22" s="326" t="s">
        <v>581</v>
      </c>
      <c r="O22" s="326" t="s">
        <v>581</v>
      </c>
      <c r="P22" s="326" t="s">
        <v>581</v>
      </c>
      <c r="Q22" s="326" t="s">
        <v>404</v>
      </c>
      <c r="R22" s="326" t="s">
        <v>581</v>
      </c>
      <c r="S22" s="328" t="s">
        <v>581</v>
      </c>
      <c r="T22" s="332" t="s">
        <v>404</v>
      </c>
      <c r="U22" s="326" t="s">
        <v>404</v>
      </c>
      <c r="V22" s="326" t="s">
        <v>404</v>
      </c>
      <c r="W22" s="326" t="s">
        <v>404</v>
      </c>
      <c r="X22" s="326" t="s">
        <v>404</v>
      </c>
      <c r="Y22" s="326" t="s">
        <v>404</v>
      </c>
      <c r="Z22" s="326" t="s">
        <v>404</v>
      </c>
      <c r="AA22" s="333" t="s">
        <v>404</v>
      </c>
      <c r="AB22" s="329" t="s">
        <v>582</v>
      </c>
      <c r="AC22" s="326" t="s">
        <v>582</v>
      </c>
      <c r="AD22" s="326" t="s">
        <v>582</v>
      </c>
      <c r="AE22" s="326" t="s">
        <v>581</v>
      </c>
      <c r="AF22" s="326" t="s">
        <v>582</v>
      </c>
      <c r="AG22" s="326" t="s">
        <v>581</v>
      </c>
      <c r="AH22" s="326" t="s">
        <v>404</v>
      </c>
    </row>
    <row r="23" spans="1:34" ht="21" customHeight="1" x14ac:dyDescent="0.4">
      <c r="A23" s="634"/>
      <c r="B23" s="325" t="s">
        <v>585</v>
      </c>
      <c r="C23" s="326" t="s">
        <v>404</v>
      </c>
      <c r="D23" s="326" t="s">
        <v>581</v>
      </c>
      <c r="E23" s="326" t="s">
        <v>582</v>
      </c>
      <c r="F23" s="326" t="s">
        <v>582</v>
      </c>
      <c r="G23" s="326" t="s">
        <v>582</v>
      </c>
      <c r="H23" s="326" t="s">
        <v>581</v>
      </c>
      <c r="I23" s="326" t="s">
        <v>581</v>
      </c>
      <c r="J23" s="326" t="s">
        <v>581</v>
      </c>
      <c r="K23" s="326" t="s">
        <v>581</v>
      </c>
      <c r="L23" s="326" t="s">
        <v>581</v>
      </c>
      <c r="M23" s="326" t="s">
        <v>581</v>
      </c>
      <c r="N23" s="326" t="s">
        <v>581</v>
      </c>
      <c r="O23" s="326" t="s">
        <v>581</v>
      </c>
      <c r="P23" s="326" t="s">
        <v>581</v>
      </c>
      <c r="Q23" s="326" t="s">
        <v>404</v>
      </c>
      <c r="R23" s="326" t="s">
        <v>581</v>
      </c>
      <c r="S23" s="328" t="s">
        <v>581</v>
      </c>
      <c r="T23" s="332" t="s">
        <v>404</v>
      </c>
      <c r="U23" s="326" t="s">
        <v>404</v>
      </c>
      <c r="V23" s="326" t="s">
        <v>404</v>
      </c>
      <c r="W23" s="326" t="s">
        <v>404</v>
      </c>
      <c r="X23" s="326" t="s">
        <v>404</v>
      </c>
      <c r="Y23" s="326" t="s">
        <v>404</v>
      </c>
      <c r="Z23" s="326" t="s">
        <v>404</v>
      </c>
      <c r="AA23" s="333" t="s">
        <v>404</v>
      </c>
      <c r="AB23" s="329" t="s">
        <v>582</v>
      </c>
      <c r="AC23" s="326" t="s">
        <v>582</v>
      </c>
      <c r="AD23" s="326" t="s">
        <v>582</v>
      </c>
      <c r="AE23" s="326" t="s">
        <v>581</v>
      </c>
      <c r="AF23" s="326" t="s">
        <v>582</v>
      </c>
      <c r="AG23" s="326" t="s">
        <v>581</v>
      </c>
      <c r="AH23" s="326" t="s">
        <v>404</v>
      </c>
    </row>
    <row r="24" spans="1:34" ht="21" customHeight="1" x14ac:dyDescent="0.4">
      <c r="A24" s="634"/>
      <c r="B24" s="325" t="s">
        <v>354</v>
      </c>
      <c r="C24" s="326" t="s">
        <v>404</v>
      </c>
      <c r="D24" s="326" t="s">
        <v>581</v>
      </c>
      <c r="E24" s="326" t="s">
        <v>582</v>
      </c>
      <c r="F24" s="326" t="s">
        <v>582</v>
      </c>
      <c r="G24" s="326" t="s">
        <v>582</v>
      </c>
      <c r="H24" s="326" t="s">
        <v>581</v>
      </c>
      <c r="I24" s="326" t="s">
        <v>581</v>
      </c>
      <c r="J24" s="326" t="s">
        <v>581</v>
      </c>
      <c r="K24" s="326" t="s">
        <v>581</v>
      </c>
      <c r="L24" s="326" t="s">
        <v>581</v>
      </c>
      <c r="M24" s="326" t="s">
        <v>581</v>
      </c>
      <c r="N24" s="326" t="s">
        <v>581</v>
      </c>
      <c r="O24" s="326" t="s">
        <v>404</v>
      </c>
      <c r="P24" s="326" t="s">
        <v>404</v>
      </c>
      <c r="Q24" s="326" t="s">
        <v>404</v>
      </c>
      <c r="R24" s="326" t="s">
        <v>404</v>
      </c>
      <c r="S24" s="328" t="s">
        <v>404</v>
      </c>
      <c r="T24" s="332" t="s">
        <v>404</v>
      </c>
      <c r="U24" s="326" t="s">
        <v>404</v>
      </c>
      <c r="V24" s="326" t="s">
        <v>404</v>
      </c>
      <c r="W24" s="326" t="s">
        <v>404</v>
      </c>
      <c r="X24" s="326" t="s">
        <v>404</v>
      </c>
      <c r="Y24" s="326" t="s">
        <v>404</v>
      </c>
      <c r="Z24" s="326" t="s">
        <v>404</v>
      </c>
      <c r="AA24" s="333" t="s">
        <v>404</v>
      </c>
      <c r="AB24" s="329" t="s">
        <v>582</v>
      </c>
      <c r="AC24" s="326" t="s">
        <v>404</v>
      </c>
      <c r="AD24" s="326" t="s">
        <v>582</v>
      </c>
      <c r="AE24" s="326" t="s">
        <v>581</v>
      </c>
      <c r="AF24" s="326" t="s">
        <v>582</v>
      </c>
      <c r="AG24" s="326" t="s">
        <v>581</v>
      </c>
      <c r="AH24" s="326" t="s">
        <v>404</v>
      </c>
    </row>
    <row r="25" spans="1:34" ht="21" customHeight="1" x14ac:dyDescent="0.4">
      <c r="A25" s="634"/>
      <c r="B25" s="325" t="s">
        <v>355</v>
      </c>
      <c r="C25" s="326" t="s">
        <v>404</v>
      </c>
      <c r="D25" s="326" t="s">
        <v>581</v>
      </c>
      <c r="E25" s="326" t="s">
        <v>582</v>
      </c>
      <c r="F25" s="326" t="s">
        <v>582</v>
      </c>
      <c r="G25" s="326" t="s">
        <v>582</v>
      </c>
      <c r="H25" s="326" t="s">
        <v>581</v>
      </c>
      <c r="I25" s="326" t="s">
        <v>581</v>
      </c>
      <c r="J25" s="326" t="s">
        <v>404</v>
      </c>
      <c r="K25" s="326" t="s">
        <v>404</v>
      </c>
      <c r="L25" s="326" t="s">
        <v>404</v>
      </c>
      <c r="M25" s="326" t="s">
        <v>404</v>
      </c>
      <c r="N25" s="326" t="s">
        <v>404</v>
      </c>
      <c r="O25" s="326" t="s">
        <v>404</v>
      </c>
      <c r="P25" s="326" t="s">
        <v>404</v>
      </c>
      <c r="Q25" s="326" t="s">
        <v>404</v>
      </c>
      <c r="R25" s="326" t="s">
        <v>404</v>
      </c>
      <c r="S25" s="328" t="s">
        <v>404</v>
      </c>
      <c r="T25" s="332" t="s">
        <v>404</v>
      </c>
      <c r="U25" s="326" t="s">
        <v>404</v>
      </c>
      <c r="V25" s="326" t="s">
        <v>404</v>
      </c>
      <c r="W25" s="326" t="s">
        <v>404</v>
      </c>
      <c r="X25" s="326" t="s">
        <v>404</v>
      </c>
      <c r="Y25" s="326" t="s">
        <v>404</v>
      </c>
      <c r="Z25" s="326" t="s">
        <v>404</v>
      </c>
      <c r="AA25" s="333" t="s">
        <v>404</v>
      </c>
      <c r="AB25" s="329" t="s">
        <v>582</v>
      </c>
      <c r="AC25" s="326" t="s">
        <v>404</v>
      </c>
      <c r="AD25" s="326" t="s">
        <v>582</v>
      </c>
      <c r="AE25" s="326" t="s">
        <v>581</v>
      </c>
      <c r="AF25" s="326" t="s">
        <v>582</v>
      </c>
      <c r="AG25" s="326" t="s">
        <v>581</v>
      </c>
      <c r="AH25" s="326" t="s">
        <v>404</v>
      </c>
    </row>
    <row r="26" spans="1:34" ht="21" customHeight="1" x14ac:dyDescent="0.4">
      <c r="A26" s="634"/>
      <c r="B26" s="325" t="s">
        <v>356</v>
      </c>
      <c r="C26" s="326" t="s">
        <v>404</v>
      </c>
      <c r="D26" s="326" t="s">
        <v>581</v>
      </c>
      <c r="E26" s="326" t="s">
        <v>582</v>
      </c>
      <c r="F26" s="326" t="s">
        <v>582</v>
      </c>
      <c r="G26" s="326" t="s">
        <v>582</v>
      </c>
      <c r="H26" s="326" t="s">
        <v>581</v>
      </c>
      <c r="I26" s="326" t="s">
        <v>581</v>
      </c>
      <c r="J26" s="326" t="s">
        <v>581</v>
      </c>
      <c r="K26" s="326" t="s">
        <v>581</v>
      </c>
      <c r="L26" s="326" t="s">
        <v>581</v>
      </c>
      <c r="M26" s="326" t="s">
        <v>581</v>
      </c>
      <c r="N26" s="326" t="s">
        <v>581</v>
      </c>
      <c r="O26" s="326" t="s">
        <v>581</v>
      </c>
      <c r="P26" s="326" t="s">
        <v>581</v>
      </c>
      <c r="Q26" s="326" t="s">
        <v>404</v>
      </c>
      <c r="R26" s="326" t="s">
        <v>404</v>
      </c>
      <c r="S26" s="328" t="s">
        <v>581</v>
      </c>
      <c r="T26" s="332" t="s">
        <v>404</v>
      </c>
      <c r="U26" s="326" t="s">
        <v>404</v>
      </c>
      <c r="V26" s="326" t="s">
        <v>404</v>
      </c>
      <c r="W26" s="326" t="s">
        <v>404</v>
      </c>
      <c r="X26" s="326" t="s">
        <v>404</v>
      </c>
      <c r="Y26" s="326" t="s">
        <v>404</v>
      </c>
      <c r="Z26" s="326" t="s">
        <v>404</v>
      </c>
      <c r="AA26" s="333" t="s">
        <v>404</v>
      </c>
      <c r="AB26" s="329" t="s">
        <v>582</v>
      </c>
      <c r="AC26" s="326" t="s">
        <v>404</v>
      </c>
      <c r="AD26" s="326" t="s">
        <v>582</v>
      </c>
      <c r="AE26" s="326" t="s">
        <v>581</v>
      </c>
      <c r="AF26" s="326" t="s">
        <v>582</v>
      </c>
      <c r="AG26" s="326" t="s">
        <v>581</v>
      </c>
      <c r="AH26" s="326" t="s">
        <v>404</v>
      </c>
    </row>
    <row r="27" spans="1:34" ht="21" customHeight="1" thickBot="1" x14ac:dyDescent="0.45">
      <c r="A27" s="635"/>
      <c r="B27" s="345" t="s">
        <v>357</v>
      </c>
      <c r="C27" s="346" t="s">
        <v>404</v>
      </c>
      <c r="D27" s="346" t="s">
        <v>581</v>
      </c>
      <c r="E27" s="346" t="s">
        <v>582</v>
      </c>
      <c r="F27" s="346" t="s">
        <v>582</v>
      </c>
      <c r="G27" s="346" t="s">
        <v>582</v>
      </c>
      <c r="H27" s="346" t="s">
        <v>581</v>
      </c>
      <c r="I27" s="346" t="s">
        <v>581</v>
      </c>
      <c r="J27" s="346" t="s">
        <v>581</v>
      </c>
      <c r="K27" s="346" t="s">
        <v>581</v>
      </c>
      <c r="L27" s="346" t="s">
        <v>581</v>
      </c>
      <c r="M27" s="346" t="s">
        <v>581</v>
      </c>
      <c r="N27" s="346" t="s">
        <v>581</v>
      </c>
      <c r="O27" s="346" t="s">
        <v>404</v>
      </c>
      <c r="P27" s="346" t="s">
        <v>404</v>
      </c>
      <c r="Q27" s="346" t="s">
        <v>404</v>
      </c>
      <c r="R27" s="346" t="s">
        <v>581</v>
      </c>
      <c r="S27" s="347" t="s">
        <v>581</v>
      </c>
      <c r="T27" s="348" t="s">
        <v>404</v>
      </c>
      <c r="U27" s="346" t="s">
        <v>404</v>
      </c>
      <c r="V27" s="346" t="s">
        <v>404</v>
      </c>
      <c r="W27" s="346" t="s">
        <v>404</v>
      </c>
      <c r="X27" s="346" t="s">
        <v>404</v>
      </c>
      <c r="Y27" s="346" t="s">
        <v>404</v>
      </c>
      <c r="Z27" s="346" t="s">
        <v>404</v>
      </c>
      <c r="AA27" s="349" t="s">
        <v>404</v>
      </c>
      <c r="AB27" s="350" t="s">
        <v>582</v>
      </c>
      <c r="AC27" s="346" t="s">
        <v>582</v>
      </c>
      <c r="AD27" s="346" t="s">
        <v>582</v>
      </c>
      <c r="AE27" s="346" t="s">
        <v>581</v>
      </c>
      <c r="AF27" s="346" t="s">
        <v>582</v>
      </c>
      <c r="AG27" s="346" t="s">
        <v>581</v>
      </c>
      <c r="AH27" s="346" t="s">
        <v>404</v>
      </c>
    </row>
    <row r="28" spans="1:34" s="367" customFormat="1" ht="21" customHeight="1" thickTop="1" x14ac:dyDescent="0.4">
      <c r="A28" s="633" t="s">
        <v>342</v>
      </c>
      <c r="B28" s="410" t="s">
        <v>592</v>
      </c>
      <c r="C28" s="416" t="s">
        <v>582</v>
      </c>
      <c r="D28" s="416" t="s">
        <v>477</v>
      </c>
      <c r="E28" s="416" t="s">
        <v>581</v>
      </c>
      <c r="F28" s="416" t="s">
        <v>581</v>
      </c>
      <c r="G28" s="416" t="s">
        <v>582</v>
      </c>
      <c r="H28" s="416" t="s">
        <v>477</v>
      </c>
      <c r="I28" s="416" t="s">
        <v>477</v>
      </c>
      <c r="J28" s="416" t="s">
        <v>477</v>
      </c>
      <c r="K28" s="416" t="s">
        <v>477</v>
      </c>
      <c r="L28" s="416" t="s">
        <v>477</v>
      </c>
      <c r="M28" s="416" t="s">
        <v>477</v>
      </c>
      <c r="N28" s="416" t="s">
        <v>477</v>
      </c>
      <c r="O28" s="416" t="s">
        <v>477</v>
      </c>
      <c r="P28" s="416" t="s">
        <v>477</v>
      </c>
      <c r="Q28" s="416" t="s">
        <v>477</v>
      </c>
      <c r="R28" s="416" t="s">
        <v>477</v>
      </c>
      <c r="S28" s="417" t="s">
        <v>477</v>
      </c>
      <c r="T28" s="418" t="s">
        <v>477</v>
      </c>
      <c r="U28" s="416" t="s">
        <v>477</v>
      </c>
      <c r="V28" s="416" t="s">
        <v>477</v>
      </c>
      <c r="W28" s="416" t="s">
        <v>477</v>
      </c>
      <c r="X28" s="416" t="s">
        <v>477</v>
      </c>
      <c r="Y28" s="416" t="s">
        <v>477</v>
      </c>
      <c r="Z28" s="416" t="s">
        <v>477</v>
      </c>
      <c r="AA28" s="419" t="s">
        <v>477</v>
      </c>
      <c r="AB28" s="420" t="s">
        <v>581</v>
      </c>
      <c r="AC28" s="416" t="s">
        <v>477</v>
      </c>
      <c r="AD28" s="416" t="s">
        <v>582</v>
      </c>
      <c r="AE28" s="416" t="s">
        <v>477</v>
      </c>
      <c r="AF28" s="416" t="s">
        <v>582</v>
      </c>
      <c r="AG28" s="627" t="s">
        <v>477</v>
      </c>
      <c r="AH28" s="628"/>
    </row>
    <row r="29" spans="1:34" ht="21" customHeight="1" x14ac:dyDescent="0.4">
      <c r="A29" s="634"/>
      <c r="B29" s="325" t="s">
        <v>583</v>
      </c>
      <c r="C29" s="326" t="s">
        <v>582</v>
      </c>
      <c r="D29" s="326" t="s">
        <v>581</v>
      </c>
      <c r="E29" s="326" t="s">
        <v>581</v>
      </c>
      <c r="F29" s="326" t="s">
        <v>581</v>
      </c>
      <c r="G29" s="326" t="s">
        <v>582</v>
      </c>
      <c r="H29" s="326" t="s">
        <v>581</v>
      </c>
      <c r="I29" s="326" t="s">
        <v>581</v>
      </c>
      <c r="J29" s="326" t="s">
        <v>581</v>
      </c>
      <c r="K29" s="326" t="s">
        <v>581</v>
      </c>
      <c r="L29" s="326" t="s">
        <v>581</v>
      </c>
      <c r="M29" s="326" t="s">
        <v>581</v>
      </c>
      <c r="N29" s="326" t="s">
        <v>581</v>
      </c>
      <c r="O29" s="326" t="s">
        <v>581</v>
      </c>
      <c r="P29" s="326" t="s">
        <v>581</v>
      </c>
      <c r="Q29" s="326" t="s">
        <v>581</v>
      </c>
      <c r="R29" s="326" t="s">
        <v>581</v>
      </c>
      <c r="S29" s="328" t="s">
        <v>581</v>
      </c>
      <c r="T29" s="332" t="s">
        <v>581</v>
      </c>
      <c r="U29" s="326" t="s">
        <v>581</v>
      </c>
      <c r="V29" s="326" t="s">
        <v>581</v>
      </c>
      <c r="W29" s="326" t="s">
        <v>581</v>
      </c>
      <c r="X29" s="326" t="s">
        <v>581</v>
      </c>
      <c r="Y29" s="326" t="s">
        <v>581</v>
      </c>
      <c r="Z29" s="326" t="s">
        <v>581</v>
      </c>
      <c r="AA29" s="333" t="s">
        <v>581</v>
      </c>
      <c r="AB29" s="329" t="s">
        <v>581</v>
      </c>
      <c r="AC29" s="326" t="s">
        <v>581</v>
      </c>
      <c r="AD29" s="326" t="s">
        <v>582</v>
      </c>
      <c r="AE29" s="326" t="s">
        <v>581</v>
      </c>
      <c r="AF29" s="326" t="s">
        <v>582</v>
      </c>
      <c r="AG29" s="326" t="s">
        <v>581</v>
      </c>
      <c r="AH29" s="326" t="s">
        <v>404</v>
      </c>
    </row>
    <row r="30" spans="1:34" ht="21" customHeight="1" x14ac:dyDescent="0.4">
      <c r="A30" s="634"/>
      <c r="B30" s="325" t="s">
        <v>349</v>
      </c>
      <c r="C30" s="326" t="s">
        <v>582</v>
      </c>
      <c r="D30" s="326" t="s">
        <v>581</v>
      </c>
      <c r="E30" s="326" t="s">
        <v>581</v>
      </c>
      <c r="F30" s="326" t="s">
        <v>581</v>
      </c>
      <c r="G30" s="326" t="s">
        <v>582</v>
      </c>
      <c r="H30" s="326" t="s">
        <v>581</v>
      </c>
      <c r="I30" s="326" t="s">
        <v>581</v>
      </c>
      <c r="J30" s="326" t="s">
        <v>581</v>
      </c>
      <c r="K30" s="326" t="s">
        <v>581</v>
      </c>
      <c r="L30" s="326" t="s">
        <v>581</v>
      </c>
      <c r="M30" s="326" t="s">
        <v>581</v>
      </c>
      <c r="N30" s="326" t="s">
        <v>581</v>
      </c>
      <c r="O30" s="326" t="s">
        <v>581</v>
      </c>
      <c r="P30" s="326" t="s">
        <v>581</v>
      </c>
      <c r="Q30" s="326" t="s">
        <v>581</v>
      </c>
      <c r="R30" s="326" t="s">
        <v>404</v>
      </c>
      <c r="S30" s="328" t="s">
        <v>404</v>
      </c>
      <c r="T30" s="332" t="s">
        <v>581</v>
      </c>
      <c r="U30" s="326" t="s">
        <v>581</v>
      </c>
      <c r="V30" s="326" t="s">
        <v>581</v>
      </c>
      <c r="W30" s="326" t="s">
        <v>581</v>
      </c>
      <c r="X30" s="326" t="s">
        <v>581</v>
      </c>
      <c r="Y30" s="326" t="s">
        <v>581</v>
      </c>
      <c r="Z30" s="326" t="s">
        <v>581</v>
      </c>
      <c r="AA30" s="333" t="s">
        <v>581</v>
      </c>
      <c r="AB30" s="329" t="s">
        <v>581</v>
      </c>
      <c r="AC30" s="326" t="s">
        <v>404</v>
      </c>
      <c r="AD30" s="326" t="s">
        <v>582</v>
      </c>
      <c r="AE30" s="326" t="s">
        <v>581</v>
      </c>
      <c r="AF30" s="326" t="s">
        <v>582</v>
      </c>
      <c r="AG30" s="326" t="s">
        <v>581</v>
      </c>
      <c r="AH30" s="326" t="s">
        <v>404</v>
      </c>
    </row>
    <row r="31" spans="1:34" ht="21" customHeight="1" x14ac:dyDescent="0.4">
      <c r="A31" s="634"/>
      <c r="B31" s="325" t="s">
        <v>350</v>
      </c>
      <c r="C31" s="326" t="s">
        <v>582</v>
      </c>
      <c r="D31" s="326" t="s">
        <v>581</v>
      </c>
      <c r="E31" s="326" t="s">
        <v>581</v>
      </c>
      <c r="F31" s="326" t="s">
        <v>581</v>
      </c>
      <c r="G31" s="326" t="s">
        <v>582</v>
      </c>
      <c r="H31" s="326" t="s">
        <v>581</v>
      </c>
      <c r="I31" s="326" t="s">
        <v>581</v>
      </c>
      <c r="J31" s="326" t="s">
        <v>581</v>
      </c>
      <c r="K31" s="326" t="s">
        <v>581</v>
      </c>
      <c r="L31" s="326" t="s">
        <v>581</v>
      </c>
      <c r="M31" s="326" t="s">
        <v>581</v>
      </c>
      <c r="N31" s="326" t="s">
        <v>581</v>
      </c>
      <c r="O31" s="326" t="s">
        <v>581</v>
      </c>
      <c r="P31" s="326" t="s">
        <v>581</v>
      </c>
      <c r="Q31" s="326" t="s">
        <v>581</v>
      </c>
      <c r="R31" s="326" t="s">
        <v>581</v>
      </c>
      <c r="S31" s="328" t="s">
        <v>581</v>
      </c>
      <c r="T31" s="332" t="s">
        <v>581</v>
      </c>
      <c r="U31" s="326" t="s">
        <v>581</v>
      </c>
      <c r="V31" s="326" t="s">
        <v>581</v>
      </c>
      <c r="W31" s="326" t="s">
        <v>581</v>
      </c>
      <c r="X31" s="326" t="s">
        <v>581</v>
      </c>
      <c r="Y31" s="326" t="s">
        <v>581</v>
      </c>
      <c r="Z31" s="326" t="s">
        <v>581</v>
      </c>
      <c r="AA31" s="333" t="s">
        <v>581</v>
      </c>
      <c r="AB31" s="329" t="s">
        <v>581</v>
      </c>
      <c r="AC31" s="326" t="s">
        <v>404</v>
      </c>
      <c r="AD31" s="326" t="s">
        <v>582</v>
      </c>
      <c r="AE31" s="326" t="s">
        <v>581</v>
      </c>
      <c r="AF31" s="326" t="s">
        <v>582</v>
      </c>
      <c r="AG31" s="326" t="s">
        <v>581</v>
      </c>
      <c r="AH31" s="326" t="s">
        <v>404</v>
      </c>
    </row>
    <row r="32" spans="1:34" ht="21" customHeight="1" x14ac:dyDescent="0.4">
      <c r="A32" s="634"/>
      <c r="B32" s="325" t="s">
        <v>584</v>
      </c>
      <c r="C32" s="326" t="s">
        <v>582</v>
      </c>
      <c r="D32" s="326" t="s">
        <v>581</v>
      </c>
      <c r="E32" s="326" t="s">
        <v>581</v>
      </c>
      <c r="F32" s="326" t="s">
        <v>581</v>
      </c>
      <c r="G32" s="326" t="s">
        <v>582</v>
      </c>
      <c r="H32" s="326" t="s">
        <v>581</v>
      </c>
      <c r="I32" s="326" t="s">
        <v>581</v>
      </c>
      <c r="J32" s="326" t="s">
        <v>581</v>
      </c>
      <c r="K32" s="326" t="s">
        <v>581</v>
      </c>
      <c r="L32" s="326" t="s">
        <v>581</v>
      </c>
      <c r="M32" s="326" t="s">
        <v>581</v>
      </c>
      <c r="N32" s="326" t="s">
        <v>581</v>
      </c>
      <c r="O32" s="326" t="s">
        <v>581</v>
      </c>
      <c r="P32" s="326" t="s">
        <v>581</v>
      </c>
      <c r="Q32" s="326" t="s">
        <v>404</v>
      </c>
      <c r="R32" s="326" t="s">
        <v>581</v>
      </c>
      <c r="S32" s="328" t="s">
        <v>581</v>
      </c>
      <c r="T32" s="332" t="s">
        <v>581</v>
      </c>
      <c r="U32" s="326" t="s">
        <v>581</v>
      </c>
      <c r="V32" s="326" t="s">
        <v>581</v>
      </c>
      <c r="W32" s="326" t="s">
        <v>581</v>
      </c>
      <c r="X32" s="326" t="s">
        <v>581</v>
      </c>
      <c r="Y32" s="326" t="s">
        <v>581</v>
      </c>
      <c r="Z32" s="326" t="s">
        <v>581</v>
      </c>
      <c r="AA32" s="333" t="s">
        <v>581</v>
      </c>
      <c r="AB32" s="329" t="s">
        <v>581</v>
      </c>
      <c r="AC32" s="326" t="s">
        <v>581</v>
      </c>
      <c r="AD32" s="326" t="s">
        <v>582</v>
      </c>
      <c r="AE32" s="326" t="s">
        <v>581</v>
      </c>
      <c r="AF32" s="326" t="s">
        <v>582</v>
      </c>
      <c r="AG32" s="326" t="s">
        <v>581</v>
      </c>
      <c r="AH32" s="326" t="s">
        <v>404</v>
      </c>
    </row>
    <row r="33" spans="1:34" ht="21" customHeight="1" x14ac:dyDescent="0.4">
      <c r="A33" s="634"/>
      <c r="B33" s="325" t="s">
        <v>352</v>
      </c>
      <c r="C33" s="326" t="s">
        <v>582</v>
      </c>
      <c r="D33" s="326" t="s">
        <v>581</v>
      </c>
      <c r="E33" s="326" t="s">
        <v>581</v>
      </c>
      <c r="F33" s="326" t="s">
        <v>581</v>
      </c>
      <c r="G33" s="326" t="s">
        <v>582</v>
      </c>
      <c r="H33" s="326" t="s">
        <v>581</v>
      </c>
      <c r="I33" s="326" t="s">
        <v>581</v>
      </c>
      <c r="J33" s="326" t="s">
        <v>581</v>
      </c>
      <c r="K33" s="326" t="s">
        <v>581</v>
      </c>
      <c r="L33" s="326" t="s">
        <v>581</v>
      </c>
      <c r="M33" s="326" t="s">
        <v>581</v>
      </c>
      <c r="N33" s="326" t="s">
        <v>581</v>
      </c>
      <c r="O33" s="326" t="s">
        <v>581</v>
      </c>
      <c r="P33" s="326" t="s">
        <v>581</v>
      </c>
      <c r="Q33" s="326" t="s">
        <v>404</v>
      </c>
      <c r="R33" s="326" t="s">
        <v>581</v>
      </c>
      <c r="S33" s="328" t="s">
        <v>581</v>
      </c>
      <c r="T33" s="332" t="s">
        <v>581</v>
      </c>
      <c r="U33" s="326" t="s">
        <v>581</v>
      </c>
      <c r="V33" s="326" t="s">
        <v>581</v>
      </c>
      <c r="W33" s="326" t="s">
        <v>581</v>
      </c>
      <c r="X33" s="326" t="s">
        <v>581</v>
      </c>
      <c r="Y33" s="326" t="s">
        <v>581</v>
      </c>
      <c r="Z33" s="326" t="s">
        <v>581</v>
      </c>
      <c r="AA33" s="333" t="s">
        <v>581</v>
      </c>
      <c r="AB33" s="329" t="s">
        <v>581</v>
      </c>
      <c r="AC33" s="326" t="s">
        <v>581</v>
      </c>
      <c r="AD33" s="326" t="s">
        <v>582</v>
      </c>
      <c r="AE33" s="326" t="s">
        <v>581</v>
      </c>
      <c r="AF33" s="326" t="s">
        <v>582</v>
      </c>
      <c r="AG33" s="326" t="s">
        <v>581</v>
      </c>
      <c r="AH33" s="326" t="s">
        <v>404</v>
      </c>
    </row>
    <row r="34" spans="1:34" ht="21" customHeight="1" x14ac:dyDescent="0.4">
      <c r="A34" s="634"/>
      <c r="B34" s="325" t="s">
        <v>585</v>
      </c>
      <c r="C34" s="326" t="s">
        <v>582</v>
      </c>
      <c r="D34" s="326" t="s">
        <v>581</v>
      </c>
      <c r="E34" s="326" t="s">
        <v>581</v>
      </c>
      <c r="F34" s="326" t="s">
        <v>581</v>
      </c>
      <c r="G34" s="326" t="s">
        <v>582</v>
      </c>
      <c r="H34" s="326" t="s">
        <v>581</v>
      </c>
      <c r="I34" s="326" t="s">
        <v>581</v>
      </c>
      <c r="J34" s="326" t="s">
        <v>581</v>
      </c>
      <c r="K34" s="326" t="s">
        <v>581</v>
      </c>
      <c r="L34" s="326" t="s">
        <v>581</v>
      </c>
      <c r="M34" s="326" t="s">
        <v>581</v>
      </c>
      <c r="N34" s="326" t="s">
        <v>581</v>
      </c>
      <c r="O34" s="326" t="s">
        <v>581</v>
      </c>
      <c r="P34" s="326" t="s">
        <v>581</v>
      </c>
      <c r="Q34" s="326" t="s">
        <v>404</v>
      </c>
      <c r="R34" s="326" t="s">
        <v>581</v>
      </c>
      <c r="S34" s="328" t="s">
        <v>581</v>
      </c>
      <c r="T34" s="332" t="s">
        <v>581</v>
      </c>
      <c r="U34" s="326" t="s">
        <v>581</v>
      </c>
      <c r="V34" s="326" t="s">
        <v>581</v>
      </c>
      <c r="W34" s="326" t="s">
        <v>581</v>
      </c>
      <c r="X34" s="326" t="s">
        <v>581</v>
      </c>
      <c r="Y34" s="326" t="s">
        <v>581</v>
      </c>
      <c r="Z34" s="326" t="s">
        <v>581</v>
      </c>
      <c r="AA34" s="333" t="s">
        <v>581</v>
      </c>
      <c r="AB34" s="329" t="s">
        <v>581</v>
      </c>
      <c r="AC34" s="326" t="s">
        <v>581</v>
      </c>
      <c r="AD34" s="326" t="s">
        <v>582</v>
      </c>
      <c r="AE34" s="326" t="s">
        <v>581</v>
      </c>
      <c r="AF34" s="326" t="s">
        <v>582</v>
      </c>
      <c r="AG34" s="326" t="s">
        <v>581</v>
      </c>
      <c r="AH34" s="326" t="s">
        <v>404</v>
      </c>
    </row>
    <row r="35" spans="1:34" ht="21" customHeight="1" x14ac:dyDescent="0.4">
      <c r="A35" s="634"/>
      <c r="B35" s="325" t="s">
        <v>354</v>
      </c>
      <c r="C35" s="326" t="s">
        <v>582</v>
      </c>
      <c r="D35" s="326" t="s">
        <v>581</v>
      </c>
      <c r="E35" s="326" t="s">
        <v>581</v>
      </c>
      <c r="F35" s="326" t="s">
        <v>581</v>
      </c>
      <c r="G35" s="326" t="s">
        <v>582</v>
      </c>
      <c r="H35" s="326" t="s">
        <v>581</v>
      </c>
      <c r="I35" s="326" t="s">
        <v>581</v>
      </c>
      <c r="J35" s="326" t="s">
        <v>581</v>
      </c>
      <c r="K35" s="326" t="s">
        <v>581</v>
      </c>
      <c r="L35" s="326" t="s">
        <v>581</v>
      </c>
      <c r="M35" s="326" t="s">
        <v>581</v>
      </c>
      <c r="N35" s="326" t="s">
        <v>581</v>
      </c>
      <c r="O35" s="326" t="s">
        <v>404</v>
      </c>
      <c r="P35" s="326" t="s">
        <v>404</v>
      </c>
      <c r="Q35" s="326" t="s">
        <v>404</v>
      </c>
      <c r="R35" s="326" t="s">
        <v>404</v>
      </c>
      <c r="S35" s="328" t="s">
        <v>404</v>
      </c>
      <c r="T35" s="332" t="s">
        <v>404</v>
      </c>
      <c r="U35" s="326" t="s">
        <v>404</v>
      </c>
      <c r="V35" s="326" t="s">
        <v>404</v>
      </c>
      <c r="W35" s="326" t="s">
        <v>404</v>
      </c>
      <c r="X35" s="326" t="s">
        <v>404</v>
      </c>
      <c r="Y35" s="326" t="s">
        <v>404</v>
      </c>
      <c r="Z35" s="326" t="s">
        <v>404</v>
      </c>
      <c r="AA35" s="333" t="s">
        <v>404</v>
      </c>
      <c r="AB35" s="329" t="s">
        <v>581</v>
      </c>
      <c r="AC35" s="326" t="s">
        <v>404</v>
      </c>
      <c r="AD35" s="326" t="s">
        <v>582</v>
      </c>
      <c r="AE35" s="326" t="s">
        <v>581</v>
      </c>
      <c r="AF35" s="326" t="s">
        <v>582</v>
      </c>
      <c r="AG35" s="326" t="s">
        <v>581</v>
      </c>
      <c r="AH35" s="326" t="s">
        <v>404</v>
      </c>
    </row>
    <row r="36" spans="1:34" ht="21" customHeight="1" x14ac:dyDescent="0.4">
      <c r="A36" s="634"/>
      <c r="B36" s="325" t="s">
        <v>355</v>
      </c>
      <c r="C36" s="326" t="s">
        <v>582</v>
      </c>
      <c r="D36" s="326" t="s">
        <v>581</v>
      </c>
      <c r="E36" s="326" t="s">
        <v>581</v>
      </c>
      <c r="F36" s="326" t="s">
        <v>581</v>
      </c>
      <c r="G36" s="326" t="s">
        <v>582</v>
      </c>
      <c r="H36" s="326" t="s">
        <v>581</v>
      </c>
      <c r="I36" s="326" t="s">
        <v>581</v>
      </c>
      <c r="J36" s="326" t="s">
        <v>404</v>
      </c>
      <c r="K36" s="326" t="s">
        <v>404</v>
      </c>
      <c r="L36" s="326" t="s">
        <v>404</v>
      </c>
      <c r="M36" s="326" t="s">
        <v>404</v>
      </c>
      <c r="N36" s="326" t="s">
        <v>404</v>
      </c>
      <c r="O36" s="326" t="s">
        <v>404</v>
      </c>
      <c r="P36" s="326" t="s">
        <v>404</v>
      </c>
      <c r="Q36" s="326" t="s">
        <v>404</v>
      </c>
      <c r="R36" s="326" t="s">
        <v>404</v>
      </c>
      <c r="S36" s="328" t="s">
        <v>404</v>
      </c>
      <c r="T36" s="332" t="s">
        <v>404</v>
      </c>
      <c r="U36" s="326" t="s">
        <v>404</v>
      </c>
      <c r="V36" s="326" t="s">
        <v>404</v>
      </c>
      <c r="W36" s="326" t="s">
        <v>404</v>
      </c>
      <c r="X36" s="326" t="s">
        <v>404</v>
      </c>
      <c r="Y36" s="326" t="s">
        <v>404</v>
      </c>
      <c r="Z36" s="326" t="s">
        <v>404</v>
      </c>
      <c r="AA36" s="333" t="s">
        <v>404</v>
      </c>
      <c r="AB36" s="329" t="s">
        <v>581</v>
      </c>
      <c r="AC36" s="326" t="s">
        <v>404</v>
      </c>
      <c r="AD36" s="326" t="s">
        <v>582</v>
      </c>
      <c r="AE36" s="326" t="s">
        <v>581</v>
      </c>
      <c r="AF36" s="326" t="s">
        <v>582</v>
      </c>
      <c r="AG36" s="326" t="s">
        <v>581</v>
      </c>
      <c r="AH36" s="326" t="s">
        <v>404</v>
      </c>
    </row>
    <row r="37" spans="1:34" ht="21" customHeight="1" x14ac:dyDescent="0.4">
      <c r="A37" s="634"/>
      <c r="B37" s="325" t="s">
        <v>356</v>
      </c>
      <c r="C37" s="326" t="s">
        <v>582</v>
      </c>
      <c r="D37" s="326" t="s">
        <v>581</v>
      </c>
      <c r="E37" s="326" t="s">
        <v>581</v>
      </c>
      <c r="F37" s="326" t="s">
        <v>581</v>
      </c>
      <c r="G37" s="326" t="s">
        <v>582</v>
      </c>
      <c r="H37" s="326" t="s">
        <v>581</v>
      </c>
      <c r="I37" s="326" t="s">
        <v>581</v>
      </c>
      <c r="J37" s="326" t="s">
        <v>581</v>
      </c>
      <c r="K37" s="326" t="s">
        <v>581</v>
      </c>
      <c r="L37" s="326" t="s">
        <v>581</v>
      </c>
      <c r="M37" s="326" t="s">
        <v>581</v>
      </c>
      <c r="N37" s="326" t="s">
        <v>581</v>
      </c>
      <c r="O37" s="326" t="s">
        <v>581</v>
      </c>
      <c r="P37" s="326" t="s">
        <v>581</v>
      </c>
      <c r="Q37" s="326" t="s">
        <v>404</v>
      </c>
      <c r="R37" s="326" t="s">
        <v>404</v>
      </c>
      <c r="S37" s="328" t="s">
        <v>581</v>
      </c>
      <c r="T37" s="332" t="s">
        <v>581</v>
      </c>
      <c r="U37" s="326" t="s">
        <v>581</v>
      </c>
      <c r="V37" s="326" t="s">
        <v>581</v>
      </c>
      <c r="W37" s="326" t="s">
        <v>581</v>
      </c>
      <c r="X37" s="326" t="s">
        <v>581</v>
      </c>
      <c r="Y37" s="326" t="s">
        <v>581</v>
      </c>
      <c r="Z37" s="326" t="s">
        <v>581</v>
      </c>
      <c r="AA37" s="333" t="s">
        <v>581</v>
      </c>
      <c r="AB37" s="329" t="s">
        <v>581</v>
      </c>
      <c r="AC37" s="326" t="s">
        <v>404</v>
      </c>
      <c r="AD37" s="326" t="s">
        <v>582</v>
      </c>
      <c r="AE37" s="326" t="s">
        <v>581</v>
      </c>
      <c r="AF37" s="326" t="s">
        <v>582</v>
      </c>
      <c r="AG37" s="326" t="s">
        <v>581</v>
      </c>
      <c r="AH37" s="326" t="s">
        <v>404</v>
      </c>
    </row>
    <row r="38" spans="1:34" ht="21" customHeight="1" thickBot="1" x14ac:dyDescent="0.45">
      <c r="A38" s="635"/>
      <c r="B38" s="345" t="s">
        <v>357</v>
      </c>
      <c r="C38" s="346" t="s">
        <v>582</v>
      </c>
      <c r="D38" s="346" t="s">
        <v>581</v>
      </c>
      <c r="E38" s="346" t="s">
        <v>581</v>
      </c>
      <c r="F38" s="346" t="s">
        <v>581</v>
      </c>
      <c r="G38" s="346" t="s">
        <v>582</v>
      </c>
      <c r="H38" s="346" t="s">
        <v>581</v>
      </c>
      <c r="I38" s="346" t="s">
        <v>581</v>
      </c>
      <c r="J38" s="346" t="s">
        <v>581</v>
      </c>
      <c r="K38" s="346" t="s">
        <v>581</v>
      </c>
      <c r="L38" s="346" t="s">
        <v>581</v>
      </c>
      <c r="M38" s="346" t="s">
        <v>581</v>
      </c>
      <c r="N38" s="346" t="s">
        <v>581</v>
      </c>
      <c r="O38" s="346" t="s">
        <v>404</v>
      </c>
      <c r="P38" s="346" t="s">
        <v>404</v>
      </c>
      <c r="Q38" s="346" t="s">
        <v>404</v>
      </c>
      <c r="R38" s="346" t="s">
        <v>581</v>
      </c>
      <c r="S38" s="347" t="s">
        <v>581</v>
      </c>
      <c r="T38" s="348" t="s">
        <v>404</v>
      </c>
      <c r="U38" s="346" t="s">
        <v>404</v>
      </c>
      <c r="V38" s="346" t="s">
        <v>404</v>
      </c>
      <c r="W38" s="346" t="s">
        <v>404</v>
      </c>
      <c r="X38" s="346" t="s">
        <v>404</v>
      </c>
      <c r="Y38" s="346" t="s">
        <v>404</v>
      </c>
      <c r="Z38" s="346" t="s">
        <v>404</v>
      </c>
      <c r="AA38" s="349" t="s">
        <v>404</v>
      </c>
      <c r="AB38" s="350" t="s">
        <v>581</v>
      </c>
      <c r="AC38" s="346" t="s">
        <v>581</v>
      </c>
      <c r="AD38" s="346" t="s">
        <v>582</v>
      </c>
      <c r="AE38" s="346" t="s">
        <v>581</v>
      </c>
      <c r="AF38" s="346" t="s">
        <v>582</v>
      </c>
      <c r="AG38" s="346" t="s">
        <v>581</v>
      </c>
      <c r="AH38" s="346" t="s">
        <v>404</v>
      </c>
    </row>
    <row r="39" spans="1:34" s="368" customFormat="1" ht="21" customHeight="1" thickTop="1" x14ac:dyDescent="0.4">
      <c r="A39" s="625" t="s">
        <v>586</v>
      </c>
      <c r="B39" s="410" t="s">
        <v>592</v>
      </c>
      <c r="C39" s="411" t="s">
        <v>582</v>
      </c>
      <c r="D39" s="411" t="s">
        <v>582</v>
      </c>
      <c r="E39" s="411" t="s">
        <v>95</v>
      </c>
      <c r="F39" s="411" t="s">
        <v>95</v>
      </c>
      <c r="G39" s="411" t="s">
        <v>582</v>
      </c>
      <c r="H39" s="411" t="s">
        <v>404</v>
      </c>
      <c r="I39" s="411" t="s">
        <v>404</v>
      </c>
      <c r="J39" s="411" t="s">
        <v>404</v>
      </c>
      <c r="K39" s="411" t="s">
        <v>404</v>
      </c>
      <c r="L39" s="411" t="s">
        <v>404</v>
      </c>
      <c r="M39" s="411" t="s">
        <v>404</v>
      </c>
      <c r="N39" s="411" t="s">
        <v>404</v>
      </c>
      <c r="O39" s="411" t="s">
        <v>404</v>
      </c>
      <c r="P39" s="411" t="s">
        <v>404</v>
      </c>
      <c r="Q39" s="411" t="s">
        <v>404</v>
      </c>
      <c r="R39" s="411" t="s">
        <v>404</v>
      </c>
      <c r="S39" s="412" t="s">
        <v>404</v>
      </c>
      <c r="T39" s="413" t="s">
        <v>477</v>
      </c>
      <c r="U39" s="411" t="s">
        <v>477</v>
      </c>
      <c r="V39" s="411" t="s">
        <v>477</v>
      </c>
      <c r="W39" s="411" t="s">
        <v>477</v>
      </c>
      <c r="X39" s="411" t="s">
        <v>477</v>
      </c>
      <c r="Y39" s="411" t="s">
        <v>477</v>
      </c>
      <c r="Z39" s="411" t="s">
        <v>477</v>
      </c>
      <c r="AA39" s="414" t="s">
        <v>477</v>
      </c>
      <c r="AB39" s="415" t="s">
        <v>404</v>
      </c>
      <c r="AC39" s="411" t="s">
        <v>404</v>
      </c>
      <c r="AD39" s="411" t="s">
        <v>582</v>
      </c>
      <c r="AE39" s="411" t="s">
        <v>477</v>
      </c>
      <c r="AF39" s="411" t="s">
        <v>582</v>
      </c>
      <c r="AG39" s="627" t="s">
        <v>477</v>
      </c>
      <c r="AH39" s="628"/>
    </row>
    <row r="40" spans="1:34" ht="21" customHeight="1" thickBot="1" x14ac:dyDescent="0.45">
      <c r="A40" s="626"/>
      <c r="B40" s="345" t="s">
        <v>587</v>
      </c>
      <c r="C40" s="346" t="s">
        <v>582</v>
      </c>
      <c r="D40" s="346" t="s">
        <v>582</v>
      </c>
      <c r="E40" s="346" t="s">
        <v>404</v>
      </c>
      <c r="F40" s="346" t="s">
        <v>404</v>
      </c>
      <c r="G40" s="346" t="s">
        <v>582</v>
      </c>
      <c r="H40" s="346" t="s">
        <v>404</v>
      </c>
      <c r="I40" s="346" t="s">
        <v>404</v>
      </c>
      <c r="J40" s="346" t="s">
        <v>404</v>
      </c>
      <c r="K40" s="346" t="s">
        <v>404</v>
      </c>
      <c r="L40" s="346" t="s">
        <v>404</v>
      </c>
      <c r="M40" s="346" t="s">
        <v>404</v>
      </c>
      <c r="N40" s="346" t="s">
        <v>404</v>
      </c>
      <c r="O40" s="346" t="s">
        <v>404</v>
      </c>
      <c r="P40" s="346" t="s">
        <v>404</v>
      </c>
      <c r="Q40" s="346" t="s">
        <v>404</v>
      </c>
      <c r="R40" s="346" t="s">
        <v>404</v>
      </c>
      <c r="S40" s="347" t="s">
        <v>404</v>
      </c>
      <c r="T40" s="348" t="s">
        <v>581</v>
      </c>
      <c r="U40" s="346" t="s">
        <v>581</v>
      </c>
      <c r="V40" s="346" t="s">
        <v>581</v>
      </c>
      <c r="W40" s="346" t="s">
        <v>581</v>
      </c>
      <c r="X40" s="346" t="s">
        <v>581</v>
      </c>
      <c r="Y40" s="346" t="s">
        <v>581</v>
      </c>
      <c r="Z40" s="346" t="s">
        <v>581</v>
      </c>
      <c r="AA40" s="349" t="s">
        <v>581</v>
      </c>
      <c r="AB40" s="350" t="s">
        <v>404</v>
      </c>
      <c r="AC40" s="346" t="s">
        <v>404</v>
      </c>
      <c r="AD40" s="346" t="s">
        <v>582</v>
      </c>
      <c r="AE40" s="346" t="s">
        <v>581</v>
      </c>
      <c r="AF40" s="346" t="s">
        <v>582</v>
      </c>
      <c r="AG40" s="346" t="s">
        <v>581</v>
      </c>
      <c r="AH40" s="346" t="s">
        <v>404</v>
      </c>
    </row>
    <row r="41" spans="1:34" s="367" customFormat="1" ht="21" customHeight="1" thickTop="1" x14ac:dyDescent="0.4">
      <c r="A41" s="633" t="s">
        <v>588</v>
      </c>
      <c r="B41" s="410" t="s">
        <v>592</v>
      </c>
      <c r="C41" s="411" t="s">
        <v>582</v>
      </c>
      <c r="D41" s="411" t="s">
        <v>95</v>
      </c>
      <c r="E41" s="411" t="s">
        <v>477</v>
      </c>
      <c r="F41" s="411" t="s">
        <v>582</v>
      </c>
      <c r="G41" s="411" t="s">
        <v>582</v>
      </c>
      <c r="H41" s="411" t="s">
        <v>95</v>
      </c>
      <c r="I41" s="411" t="s">
        <v>95</v>
      </c>
      <c r="J41" s="411" t="s">
        <v>477</v>
      </c>
      <c r="K41" s="411" t="s">
        <v>477</v>
      </c>
      <c r="L41" s="411" t="s">
        <v>477</v>
      </c>
      <c r="M41" s="411" t="s">
        <v>95</v>
      </c>
      <c r="N41" s="411" t="s">
        <v>95</v>
      </c>
      <c r="O41" s="411" t="s">
        <v>477</v>
      </c>
      <c r="P41" s="411" t="s">
        <v>477</v>
      </c>
      <c r="Q41" s="411" t="s">
        <v>95</v>
      </c>
      <c r="R41" s="411" t="s">
        <v>477</v>
      </c>
      <c r="S41" s="412" t="s">
        <v>95</v>
      </c>
      <c r="T41" s="413" t="s">
        <v>477</v>
      </c>
      <c r="U41" s="411" t="s">
        <v>477</v>
      </c>
      <c r="V41" s="411" t="s">
        <v>477</v>
      </c>
      <c r="W41" s="411" t="s">
        <v>477</v>
      </c>
      <c r="X41" s="411" t="s">
        <v>477</v>
      </c>
      <c r="Y41" s="411" t="s">
        <v>477</v>
      </c>
      <c r="Z41" s="411" t="s">
        <v>477</v>
      </c>
      <c r="AA41" s="414" t="s">
        <v>477</v>
      </c>
      <c r="AB41" s="415" t="s">
        <v>582</v>
      </c>
      <c r="AC41" s="411" t="s">
        <v>582</v>
      </c>
      <c r="AD41" s="411" t="s">
        <v>582</v>
      </c>
      <c r="AE41" s="411" t="s">
        <v>477</v>
      </c>
      <c r="AF41" s="411" t="s">
        <v>582</v>
      </c>
      <c r="AG41" s="627" t="s">
        <v>477</v>
      </c>
      <c r="AH41" s="628"/>
    </row>
    <row r="42" spans="1:34" ht="21" customHeight="1" x14ac:dyDescent="0.4">
      <c r="A42" s="634"/>
      <c r="B42" s="325" t="s">
        <v>583</v>
      </c>
      <c r="C42" s="326" t="s">
        <v>582</v>
      </c>
      <c r="D42" s="326" t="s">
        <v>404</v>
      </c>
      <c r="E42" s="326" t="s">
        <v>581</v>
      </c>
      <c r="F42" s="326" t="s">
        <v>582</v>
      </c>
      <c r="G42" s="326" t="s">
        <v>582</v>
      </c>
      <c r="H42" s="326" t="s">
        <v>404</v>
      </c>
      <c r="I42" s="326" t="s">
        <v>404</v>
      </c>
      <c r="J42" s="326" t="s">
        <v>581</v>
      </c>
      <c r="K42" s="326" t="s">
        <v>581</v>
      </c>
      <c r="L42" s="326" t="s">
        <v>581</v>
      </c>
      <c r="M42" s="326" t="s">
        <v>404</v>
      </c>
      <c r="N42" s="326" t="s">
        <v>404</v>
      </c>
      <c r="O42" s="326" t="s">
        <v>581</v>
      </c>
      <c r="P42" s="326" t="s">
        <v>581</v>
      </c>
      <c r="Q42" s="326" t="s">
        <v>404</v>
      </c>
      <c r="R42" s="326" t="s">
        <v>581</v>
      </c>
      <c r="S42" s="328" t="s">
        <v>404</v>
      </c>
      <c r="T42" s="332" t="s">
        <v>581</v>
      </c>
      <c r="U42" s="326" t="s">
        <v>581</v>
      </c>
      <c r="V42" s="326" t="s">
        <v>581</v>
      </c>
      <c r="W42" s="326" t="s">
        <v>581</v>
      </c>
      <c r="X42" s="326" t="s">
        <v>581</v>
      </c>
      <c r="Y42" s="326" t="s">
        <v>581</v>
      </c>
      <c r="Z42" s="326" t="s">
        <v>581</v>
      </c>
      <c r="AA42" s="333" t="s">
        <v>581</v>
      </c>
      <c r="AB42" s="329" t="s">
        <v>582</v>
      </c>
      <c r="AC42" s="326" t="s">
        <v>582</v>
      </c>
      <c r="AD42" s="326" t="s">
        <v>582</v>
      </c>
      <c r="AE42" s="326" t="s">
        <v>581</v>
      </c>
      <c r="AF42" s="326" t="s">
        <v>582</v>
      </c>
      <c r="AG42" s="326" t="s">
        <v>581</v>
      </c>
      <c r="AH42" s="326" t="s">
        <v>404</v>
      </c>
    </row>
    <row r="43" spans="1:34" ht="21" customHeight="1" thickBot="1" x14ac:dyDescent="0.45">
      <c r="A43" s="635"/>
      <c r="B43" s="345" t="s">
        <v>352</v>
      </c>
      <c r="C43" s="346" t="s">
        <v>582</v>
      </c>
      <c r="D43" s="346" t="s">
        <v>404</v>
      </c>
      <c r="E43" s="346" t="s">
        <v>581</v>
      </c>
      <c r="F43" s="346" t="s">
        <v>582</v>
      </c>
      <c r="G43" s="346" t="s">
        <v>582</v>
      </c>
      <c r="H43" s="346" t="s">
        <v>404</v>
      </c>
      <c r="I43" s="346" t="s">
        <v>404</v>
      </c>
      <c r="J43" s="346" t="s">
        <v>581</v>
      </c>
      <c r="K43" s="346" t="s">
        <v>581</v>
      </c>
      <c r="L43" s="346" t="s">
        <v>581</v>
      </c>
      <c r="M43" s="346" t="s">
        <v>404</v>
      </c>
      <c r="N43" s="346" t="s">
        <v>404</v>
      </c>
      <c r="O43" s="346" t="s">
        <v>581</v>
      </c>
      <c r="P43" s="346" t="s">
        <v>581</v>
      </c>
      <c r="Q43" s="346" t="s">
        <v>404</v>
      </c>
      <c r="R43" s="346" t="s">
        <v>581</v>
      </c>
      <c r="S43" s="347" t="s">
        <v>404</v>
      </c>
      <c r="T43" s="348" t="s">
        <v>581</v>
      </c>
      <c r="U43" s="346" t="s">
        <v>581</v>
      </c>
      <c r="V43" s="346" t="s">
        <v>581</v>
      </c>
      <c r="W43" s="346" t="s">
        <v>581</v>
      </c>
      <c r="X43" s="346" t="s">
        <v>581</v>
      </c>
      <c r="Y43" s="346" t="s">
        <v>581</v>
      </c>
      <c r="Z43" s="346" t="s">
        <v>581</v>
      </c>
      <c r="AA43" s="349" t="s">
        <v>581</v>
      </c>
      <c r="AB43" s="350" t="s">
        <v>582</v>
      </c>
      <c r="AC43" s="346" t="s">
        <v>582</v>
      </c>
      <c r="AD43" s="346" t="s">
        <v>582</v>
      </c>
      <c r="AE43" s="346" t="s">
        <v>581</v>
      </c>
      <c r="AF43" s="346" t="s">
        <v>582</v>
      </c>
      <c r="AG43" s="346" t="s">
        <v>581</v>
      </c>
      <c r="AH43" s="346" t="s">
        <v>404</v>
      </c>
    </row>
    <row r="44" spans="1:34" s="367" customFormat="1" ht="21" customHeight="1" thickTop="1" x14ac:dyDescent="0.4">
      <c r="A44" s="633" t="s">
        <v>345</v>
      </c>
      <c r="B44" s="410" t="s">
        <v>592</v>
      </c>
      <c r="C44" s="411" t="s">
        <v>95</v>
      </c>
      <c r="D44" s="411" t="s">
        <v>477</v>
      </c>
      <c r="E44" s="411" t="s">
        <v>582</v>
      </c>
      <c r="F44" s="411" t="s">
        <v>477</v>
      </c>
      <c r="G44" s="411" t="s">
        <v>582</v>
      </c>
      <c r="H44" s="411" t="s">
        <v>477</v>
      </c>
      <c r="I44" s="411" t="s">
        <v>477</v>
      </c>
      <c r="J44" s="411" t="s">
        <v>477</v>
      </c>
      <c r="K44" s="411" t="s">
        <v>477</v>
      </c>
      <c r="L44" s="411" t="s">
        <v>477</v>
      </c>
      <c r="M44" s="411" t="s">
        <v>477</v>
      </c>
      <c r="N44" s="411" t="s">
        <v>477</v>
      </c>
      <c r="O44" s="411" t="s">
        <v>95</v>
      </c>
      <c r="P44" s="411" t="s">
        <v>95</v>
      </c>
      <c r="Q44" s="411" t="s">
        <v>477</v>
      </c>
      <c r="R44" s="411" t="s">
        <v>477</v>
      </c>
      <c r="S44" s="412" t="s">
        <v>477</v>
      </c>
      <c r="T44" s="413" t="s">
        <v>95</v>
      </c>
      <c r="U44" s="411" t="s">
        <v>404</v>
      </c>
      <c r="V44" s="411" t="s">
        <v>404</v>
      </c>
      <c r="W44" s="411" t="s">
        <v>404</v>
      </c>
      <c r="X44" s="411" t="s">
        <v>404</v>
      </c>
      <c r="Y44" s="411" t="s">
        <v>404</v>
      </c>
      <c r="Z44" s="411" t="s">
        <v>404</v>
      </c>
      <c r="AA44" s="414" t="s">
        <v>404</v>
      </c>
      <c r="AB44" s="415" t="s">
        <v>582</v>
      </c>
      <c r="AC44" s="411" t="s">
        <v>582</v>
      </c>
      <c r="AD44" s="411" t="s">
        <v>582</v>
      </c>
      <c r="AE44" s="411" t="s">
        <v>477</v>
      </c>
      <c r="AF44" s="411" t="s">
        <v>582</v>
      </c>
      <c r="AG44" s="627" t="s">
        <v>477</v>
      </c>
      <c r="AH44" s="628"/>
    </row>
    <row r="45" spans="1:34" ht="21" customHeight="1" x14ac:dyDescent="0.4">
      <c r="A45" s="634"/>
      <c r="B45" s="325" t="s">
        <v>583</v>
      </c>
      <c r="C45" s="326" t="s">
        <v>404</v>
      </c>
      <c r="D45" s="326" t="s">
        <v>581</v>
      </c>
      <c r="E45" s="326" t="s">
        <v>582</v>
      </c>
      <c r="F45" s="326" t="s">
        <v>581</v>
      </c>
      <c r="G45" s="326" t="s">
        <v>582</v>
      </c>
      <c r="H45" s="326" t="s">
        <v>581</v>
      </c>
      <c r="I45" s="326" t="s">
        <v>581</v>
      </c>
      <c r="J45" s="326" t="s">
        <v>581</v>
      </c>
      <c r="K45" s="326" t="s">
        <v>581</v>
      </c>
      <c r="L45" s="326" t="s">
        <v>581</v>
      </c>
      <c r="M45" s="326" t="s">
        <v>581</v>
      </c>
      <c r="N45" s="326" t="s">
        <v>581</v>
      </c>
      <c r="O45" s="326" t="s">
        <v>404</v>
      </c>
      <c r="P45" s="326" t="s">
        <v>404</v>
      </c>
      <c r="Q45" s="326" t="s">
        <v>404</v>
      </c>
      <c r="R45" s="326" t="s">
        <v>581</v>
      </c>
      <c r="S45" s="328" t="s">
        <v>581</v>
      </c>
      <c r="T45" s="332" t="s">
        <v>404</v>
      </c>
      <c r="U45" s="326" t="s">
        <v>404</v>
      </c>
      <c r="V45" s="326" t="s">
        <v>404</v>
      </c>
      <c r="W45" s="326" t="s">
        <v>404</v>
      </c>
      <c r="X45" s="326" t="s">
        <v>404</v>
      </c>
      <c r="Y45" s="326" t="s">
        <v>404</v>
      </c>
      <c r="Z45" s="326" t="s">
        <v>404</v>
      </c>
      <c r="AA45" s="333" t="s">
        <v>404</v>
      </c>
      <c r="AB45" s="329" t="s">
        <v>582</v>
      </c>
      <c r="AC45" s="326" t="s">
        <v>582</v>
      </c>
      <c r="AD45" s="326" t="s">
        <v>582</v>
      </c>
      <c r="AE45" s="326" t="s">
        <v>581</v>
      </c>
      <c r="AF45" s="326" t="s">
        <v>582</v>
      </c>
      <c r="AG45" s="326" t="s">
        <v>581</v>
      </c>
      <c r="AH45" s="326" t="s">
        <v>404</v>
      </c>
    </row>
    <row r="46" spans="1:34" ht="21" customHeight="1" x14ac:dyDescent="0.4">
      <c r="A46" s="634"/>
      <c r="B46" s="325" t="s">
        <v>354</v>
      </c>
      <c r="C46" s="326" t="s">
        <v>404</v>
      </c>
      <c r="D46" s="326" t="s">
        <v>581</v>
      </c>
      <c r="E46" s="326" t="s">
        <v>582</v>
      </c>
      <c r="F46" s="326" t="s">
        <v>581</v>
      </c>
      <c r="G46" s="326" t="s">
        <v>582</v>
      </c>
      <c r="H46" s="326" t="s">
        <v>581</v>
      </c>
      <c r="I46" s="326" t="s">
        <v>581</v>
      </c>
      <c r="J46" s="326" t="s">
        <v>581</v>
      </c>
      <c r="K46" s="326" t="s">
        <v>581</v>
      </c>
      <c r="L46" s="326" t="s">
        <v>581</v>
      </c>
      <c r="M46" s="326" t="s">
        <v>581</v>
      </c>
      <c r="N46" s="326" t="s">
        <v>581</v>
      </c>
      <c r="O46" s="326" t="s">
        <v>404</v>
      </c>
      <c r="P46" s="326" t="s">
        <v>404</v>
      </c>
      <c r="Q46" s="326" t="s">
        <v>404</v>
      </c>
      <c r="R46" s="326" t="s">
        <v>404</v>
      </c>
      <c r="S46" s="328" t="s">
        <v>404</v>
      </c>
      <c r="T46" s="332" t="s">
        <v>404</v>
      </c>
      <c r="U46" s="326" t="s">
        <v>404</v>
      </c>
      <c r="V46" s="326" t="s">
        <v>404</v>
      </c>
      <c r="W46" s="326" t="s">
        <v>404</v>
      </c>
      <c r="X46" s="326" t="s">
        <v>404</v>
      </c>
      <c r="Y46" s="326" t="s">
        <v>404</v>
      </c>
      <c r="Z46" s="326" t="s">
        <v>404</v>
      </c>
      <c r="AA46" s="333" t="s">
        <v>404</v>
      </c>
      <c r="AB46" s="329" t="s">
        <v>582</v>
      </c>
      <c r="AC46" s="326" t="s">
        <v>404</v>
      </c>
      <c r="AD46" s="326" t="s">
        <v>582</v>
      </c>
      <c r="AE46" s="326" t="s">
        <v>581</v>
      </c>
      <c r="AF46" s="326" t="s">
        <v>582</v>
      </c>
      <c r="AG46" s="326" t="s">
        <v>581</v>
      </c>
      <c r="AH46" s="326" t="s">
        <v>404</v>
      </c>
    </row>
    <row r="47" spans="1:34" ht="21" customHeight="1" thickBot="1" x14ac:dyDescent="0.45">
      <c r="A47" s="635"/>
      <c r="B47" s="345" t="s">
        <v>357</v>
      </c>
      <c r="C47" s="346" t="s">
        <v>404</v>
      </c>
      <c r="D47" s="346" t="s">
        <v>581</v>
      </c>
      <c r="E47" s="346" t="s">
        <v>582</v>
      </c>
      <c r="F47" s="346" t="s">
        <v>581</v>
      </c>
      <c r="G47" s="346" t="s">
        <v>582</v>
      </c>
      <c r="H47" s="346" t="s">
        <v>581</v>
      </c>
      <c r="I47" s="346" t="s">
        <v>581</v>
      </c>
      <c r="J47" s="346" t="s">
        <v>581</v>
      </c>
      <c r="K47" s="346" t="s">
        <v>581</v>
      </c>
      <c r="L47" s="346" t="s">
        <v>581</v>
      </c>
      <c r="M47" s="346" t="s">
        <v>581</v>
      </c>
      <c r="N47" s="346" t="s">
        <v>581</v>
      </c>
      <c r="O47" s="346" t="s">
        <v>404</v>
      </c>
      <c r="P47" s="346" t="s">
        <v>404</v>
      </c>
      <c r="Q47" s="346" t="s">
        <v>404</v>
      </c>
      <c r="R47" s="346" t="s">
        <v>581</v>
      </c>
      <c r="S47" s="347" t="s">
        <v>581</v>
      </c>
      <c r="T47" s="348" t="s">
        <v>404</v>
      </c>
      <c r="U47" s="346" t="s">
        <v>404</v>
      </c>
      <c r="V47" s="346" t="s">
        <v>404</v>
      </c>
      <c r="W47" s="346" t="s">
        <v>404</v>
      </c>
      <c r="X47" s="346" t="s">
        <v>404</v>
      </c>
      <c r="Y47" s="346" t="s">
        <v>404</v>
      </c>
      <c r="Z47" s="346" t="s">
        <v>404</v>
      </c>
      <c r="AA47" s="349" t="s">
        <v>404</v>
      </c>
      <c r="AB47" s="350" t="s">
        <v>582</v>
      </c>
      <c r="AC47" s="346" t="s">
        <v>582</v>
      </c>
      <c r="AD47" s="346" t="s">
        <v>582</v>
      </c>
      <c r="AE47" s="346" t="s">
        <v>581</v>
      </c>
      <c r="AF47" s="346" t="s">
        <v>582</v>
      </c>
      <c r="AG47" s="346" t="s">
        <v>581</v>
      </c>
      <c r="AH47" s="346" t="s">
        <v>404</v>
      </c>
    </row>
    <row r="48" spans="1:34" s="367" customFormat="1" ht="21" customHeight="1" thickTop="1" x14ac:dyDescent="0.4">
      <c r="A48" s="633" t="s">
        <v>589</v>
      </c>
      <c r="B48" s="410" t="s">
        <v>592</v>
      </c>
      <c r="C48" s="411" t="s">
        <v>404</v>
      </c>
      <c r="D48" s="411" t="s">
        <v>477</v>
      </c>
      <c r="E48" s="411" t="s">
        <v>582</v>
      </c>
      <c r="F48" s="411" t="s">
        <v>582</v>
      </c>
      <c r="G48" s="411" t="s">
        <v>582</v>
      </c>
      <c r="H48" s="411" t="s">
        <v>477</v>
      </c>
      <c r="I48" s="411" t="s">
        <v>477</v>
      </c>
      <c r="J48" s="411" t="s">
        <v>477</v>
      </c>
      <c r="K48" s="411" t="s">
        <v>477</v>
      </c>
      <c r="L48" s="411" t="s">
        <v>477</v>
      </c>
      <c r="M48" s="411" t="s">
        <v>477</v>
      </c>
      <c r="N48" s="411" t="s">
        <v>477</v>
      </c>
      <c r="O48" s="411" t="s">
        <v>95</v>
      </c>
      <c r="P48" s="411" t="s">
        <v>95</v>
      </c>
      <c r="Q48" s="411" t="s">
        <v>477</v>
      </c>
      <c r="R48" s="411" t="s">
        <v>477</v>
      </c>
      <c r="S48" s="412" t="s">
        <v>477</v>
      </c>
      <c r="T48" s="413" t="s">
        <v>404</v>
      </c>
      <c r="U48" s="411" t="s">
        <v>404</v>
      </c>
      <c r="V48" s="411" t="s">
        <v>404</v>
      </c>
      <c r="W48" s="411" t="s">
        <v>404</v>
      </c>
      <c r="X48" s="411" t="s">
        <v>404</v>
      </c>
      <c r="Y48" s="411" t="s">
        <v>404</v>
      </c>
      <c r="Z48" s="411" t="s">
        <v>404</v>
      </c>
      <c r="AA48" s="414" t="s">
        <v>404</v>
      </c>
      <c r="AB48" s="415" t="s">
        <v>95</v>
      </c>
      <c r="AC48" s="411" t="s">
        <v>582</v>
      </c>
      <c r="AD48" s="411" t="s">
        <v>582</v>
      </c>
      <c r="AE48" s="411" t="s">
        <v>477</v>
      </c>
      <c r="AF48" s="411" t="s">
        <v>582</v>
      </c>
      <c r="AG48" s="627" t="s">
        <v>477</v>
      </c>
      <c r="AH48" s="628"/>
    </row>
    <row r="49" spans="1:34" ht="21" customHeight="1" x14ac:dyDescent="0.4">
      <c r="A49" s="634"/>
      <c r="B49" s="325" t="s">
        <v>583</v>
      </c>
      <c r="C49" s="326" t="s">
        <v>404</v>
      </c>
      <c r="D49" s="326" t="s">
        <v>581</v>
      </c>
      <c r="E49" s="326" t="s">
        <v>582</v>
      </c>
      <c r="F49" s="326" t="s">
        <v>582</v>
      </c>
      <c r="G49" s="326" t="s">
        <v>582</v>
      </c>
      <c r="H49" s="326" t="s">
        <v>581</v>
      </c>
      <c r="I49" s="326" t="s">
        <v>581</v>
      </c>
      <c r="J49" s="326" t="s">
        <v>581</v>
      </c>
      <c r="K49" s="326" t="s">
        <v>581</v>
      </c>
      <c r="L49" s="326" t="s">
        <v>581</v>
      </c>
      <c r="M49" s="326" t="s">
        <v>581</v>
      </c>
      <c r="N49" s="326" t="s">
        <v>581</v>
      </c>
      <c r="O49" s="326" t="s">
        <v>404</v>
      </c>
      <c r="P49" s="326" t="s">
        <v>404</v>
      </c>
      <c r="Q49" s="326" t="s">
        <v>581</v>
      </c>
      <c r="R49" s="326" t="s">
        <v>581</v>
      </c>
      <c r="S49" s="328" t="s">
        <v>581</v>
      </c>
      <c r="T49" s="332" t="s">
        <v>404</v>
      </c>
      <c r="U49" s="326" t="s">
        <v>404</v>
      </c>
      <c r="V49" s="326" t="s">
        <v>404</v>
      </c>
      <c r="W49" s="326" t="s">
        <v>404</v>
      </c>
      <c r="X49" s="326" t="s">
        <v>404</v>
      </c>
      <c r="Y49" s="326" t="s">
        <v>404</v>
      </c>
      <c r="Z49" s="326" t="s">
        <v>404</v>
      </c>
      <c r="AA49" s="333" t="s">
        <v>404</v>
      </c>
      <c r="AB49" s="329" t="s">
        <v>404</v>
      </c>
      <c r="AC49" s="326" t="s">
        <v>582</v>
      </c>
      <c r="AD49" s="326" t="s">
        <v>582</v>
      </c>
      <c r="AE49" s="326" t="s">
        <v>581</v>
      </c>
      <c r="AF49" s="326" t="s">
        <v>582</v>
      </c>
      <c r="AG49" s="326" t="s">
        <v>404</v>
      </c>
      <c r="AH49" s="326" t="s">
        <v>581</v>
      </c>
    </row>
    <row r="50" spans="1:34" ht="21" customHeight="1" x14ac:dyDescent="0.4">
      <c r="A50" s="634"/>
      <c r="B50" s="325" t="s">
        <v>349</v>
      </c>
      <c r="C50" s="326" t="s">
        <v>404</v>
      </c>
      <c r="D50" s="326" t="s">
        <v>581</v>
      </c>
      <c r="E50" s="326" t="s">
        <v>582</v>
      </c>
      <c r="F50" s="326" t="s">
        <v>582</v>
      </c>
      <c r="G50" s="326" t="s">
        <v>582</v>
      </c>
      <c r="H50" s="326" t="s">
        <v>581</v>
      </c>
      <c r="I50" s="326" t="s">
        <v>581</v>
      </c>
      <c r="J50" s="326" t="s">
        <v>581</v>
      </c>
      <c r="K50" s="326" t="s">
        <v>581</v>
      </c>
      <c r="L50" s="326" t="s">
        <v>581</v>
      </c>
      <c r="M50" s="326" t="s">
        <v>581</v>
      </c>
      <c r="N50" s="326" t="s">
        <v>581</v>
      </c>
      <c r="O50" s="326" t="s">
        <v>404</v>
      </c>
      <c r="P50" s="326" t="s">
        <v>404</v>
      </c>
      <c r="Q50" s="326" t="s">
        <v>582</v>
      </c>
      <c r="R50" s="326" t="s">
        <v>404</v>
      </c>
      <c r="S50" s="328" t="s">
        <v>404</v>
      </c>
      <c r="T50" s="332" t="s">
        <v>404</v>
      </c>
      <c r="U50" s="326" t="s">
        <v>404</v>
      </c>
      <c r="V50" s="326" t="s">
        <v>404</v>
      </c>
      <c r="W50" s="326" t="s">
        <v>404</v>
      </c>
      <c r="X50" s="326" t="s">
        <v>404</v>
      </c>
      <c r="Y50" s="326" t="s">
        <v>404</v>
      </c>
      <c r="Z50" s="326" t="s">
        <v>404</v>
      </c>
      <c r="AA50" s="333" t="s">
        <v>404</v>
      </c>
      <c r="AB50" s="329" t="s">
        <v>404</v>
      </c>
      <c r="AC50" s="326" t="s">
        <v>404</v>
      </c>
      <c r="AD50" s="326" t="s">
        <v>582</v>
      </c>
      <c r="AE50" s="326" t="s">
        <v>581</v>
      </c>
      <c r="AF50" s="326" t="s">
        <v>582</v>
      </c>
      <c r="AG50" s="326" t="s">
        <v>404</v>
      </c>
      <c r="AH50" s="326" t="s">
        <v>581</v>
      </c>
    </row>
    <row r="51" spans="1:34" ht="21" customHeight="1" x14ac:dyDescent="0.4">
      <c r="A51" s="634"/>
      <c r="B51" s="325" t="s">
        <v>350</v>
      </c>
      <c r="C51" s="326" t="s">
        <v>404</v>
      </c>
      <c r="D51" s="326" t="s">
        <v>581</v>
      </c>
      <c r="E51" s="326" t="s">
        <v>582</v>
      </c>
      <c r="F51" s="326" t="s">
        <v>582</v>
      </c>
      <c r="G51" s="326" t="s">
        <v>582</v>
      </c>
      <c r="H51" s="326" t="s">
        <v>581</v>
      </c>
      <c r="I51" s="326" t="s">
        <v>581</v>
      </c>
      <c r="J51" s="326" t="s">
        <v>581</v>
      </c>
      <c r="K51" s="326" t="s">
        <v>581</v>
      </c>
      <c r="L51" s="326" t="s">
        <v>581</v>
      </c>
      <c r="M51" s="326" t="s">
        <v>581</v>
      </c>
      <c r="N51" s="326" t="s">
        <v>581</v>
      </c>
      <c r="O51" s="326" t="s">
        <v>404</v>
      </c>
      <c r="P51" s="326" t="s">
        <v>404</v>
      </c>
      <c r="Q51" s="326" t="s">
        <v>582</v>
      </c>
      <c r="R51" s="326" t="s">
        <v>582</v>
      </c>
      <c r="S51" s="328" t="s">
        <v>581</v>
      </c>
      <c r="T51" s="332" t="s">
        <v>404</v>
      </c>
      <c r="U51" s="326" t="s">
        <v>404</v>
      </c>
      <c r="V51" s="326" t="s">
        <v>404</v>
      </c>
      <c r="W51" s="326" t="s">
        <v>404</v>
      </c>
      <c r="X51" s="326" t="s">
        <v>404</v>
      </c>
      <c r="Y51" s="326" t="s">
        <v>404</v>
      </c>
      <c r="Z51" s="326" t="s">
        <v>404</v>
      </c>
      <c r="AA51" s="333" t="s">
        <v>404</v>
      </c>
      <c r="AB51" s="329" t="s">
        <v>404</v>
      </c>
      <c r="AC51" s="326" t="s">
        <v>404</v>
      </c>
      <c r="AD51" s="326" t="s">
        <v>582</v>
      </c>
      <c r="AE51" s="326" t="s">
        <v>581</v>
      </c>
      <c r="AF51" s="326" t="s">
        <v>582</v>
      </c>
      <c r="AG51" s="326" t="s">
        <v>404</v>
      </c>
      <c r="AH51" s="326" t="s">
        <v>581</v>
      </c>
    </row>
    <row r="52" spans="1:34" ht="21" customHeight="1" x14ac:dyDescent="0.4">
      <c r="A52" s="634"/>
      <c r="B52" s="325" t="s">
        <v>585</v>
      </c>
      <c r="C52" s="326" t="s">
        <v>404</v>
      </c>
      <c r="D52" s="326" t="s">
        <v>581</v>
      </c>
      <c r="E52" s="326" t="s">
        <v>582</v>
      </c>
      <c r="F52" s="326" t="s">
        <v>582</v>
      </c>
      <c r="G52" s="326" t="s">
        <v>582</v>
      </c>
      <c r="H52" s="326" t="s">
        <v>581</v>
      </c>
      <c r="I52" s="326" t="s">
        <v>581</v>
      </c>
      <c r="J52" s="326" t="s">
        <v>581</v>
      </c>
      <c r="K52" s="326" t="s">
        <v>581</v>
      </c>
      <c r="L52" s="326" t="s">
        <v>581</v>
      </c>
      <c r="M52" s="326" t="s">
        <v>581</v>
      </c>
      <c r="N52" s="326" t="s">
        <v>581</v>
      </c>
      <c r="O52" s="326" t="s">
        <v>404</v>
      </c>
      <c r="P52" s="326" t="s">
        <v>404</v>
      </c>
      <c r="Q52" s="326" t="s">
        <v>404</v>
      </c>
      <c r="R52" s="326" t="s">
        <v>581</v>
      </c>
      <c r="S52" s="328" t="s">
        <v>581</v>
      </c>
      <c r="T52" s="332" t="s">
        <v>404</v>
      </c>
      <c r="U52" s="326" t="s">
        <v>404</v>
      </c>
      <c r="V52" s="326" t="s">
        <v>404</v>
      </c>
      <c r="W52" s="326" t="s">
        <v>404</v>
      </c>
      <c r="X52" s="326" t="s">
        <v>404</v>
      </c>
      <c r="Y52" s="326" t="s">
        <v>404</v>
      </c>
      <c r="Z52" s="326" t="s">
        <v>404</v>
      </c>
      <c r="AA52" s="333" t="s">
        <v>404</v>
      </c>
      <c r="AB52" s="329" t="s">
        <v>404</v>
      </c>
      <c r="AC52" s="326" t="s">
        <v>582</v>
      </c>
      <c r="AD52" s="326" t="s">
        <v>582</v>
      </c>
      <c r="AE52" s="326" t="s">
        <v>581</v>
      </c>
      <c r="AF52" s="326" t="s">
        <v>582</v>
      </c>
      <c r="AG52" s="326" t="s">
        <v>404</v>
      </c>
      <c r="AH52" s="326" t="s">
        <v>581</v>
      </c>
    </row>
    <row r="53" spans="1:34" ht="21" customHeight="1" x14ac:dyDescent="0.4">
      <c r="A53" s="634"/>
      <c r="B53" s="325" t="s">
        <v>354</v>
      </c>
      <c r="C53" s="326" t="s">
        <v>404</v>
      </c>
      <c r="D53" s="326" t="s">
        <v>581</v>
      </c>
      <c r="E53" s="326" t="s">
        <v>582</v>
      </c>
      <c r="F53" s="326" t="s">
        <v>582</v>
      </c>
      <c r="G53" s="326" t="s">
        <v>582</v>
      </c>
      <c r="H53" s="326" t="s">
        <v>581</v>
      </c>
      <c r="I53" s="326" t="s">
        <v>581</v>
      </c>
      <c r="J53" s="326" t="s">
        <v>581</v>
      </c>
      <c r="K53" s="326" t="s">
        <v>581</v>
      </c>
      <c r="L53" s="326" t="s">
        <v>581</v>
      </c>
      <c r="M53" s="326" t="s">
        <v>581</v>
      </c>
      <c r="N53" s="326" t="s">
        <v>581</v>
      </c>
      <c r="O53" s="326" t="s">
        <v>404</v>
      </c>
      <c r="P53" s="326" t="s">
        <v>404</v>
      </c>
      <c r="Q53" s="326" t="s">
        <v>404</v>
      </c>
      <c r="R53" s="326" t="s">
        <v>404</v>
      </c>
      <c r="S53" s="328" t="s">
        <v>404</v>
      </c>
      <c r="T53" s="332" t="s">
        <v>404</v>
      </c>
      <c r="U53" s="326" t="s">
        <v>404</v>
      </c>
      <c r="V53" s="326" t="s">
        <v>404</v>
      </c>
      <c r="W53" s="326" t="s">
        <v>404</v>
      </c>
      <c r="X53" s="326" t="s">
        <v>404</v>
      </c>
      <c r="Y53" s="326" t="s">
        <v>404</v>
      </c>
      <c r="Z53" s="326" t="s">
        <v>404</v>
      </c>
      <c r="AA53" s="333" t="s">
        <v>404</v>
      </c>
      <c r="AB53" s="329" t="s">
        <v>404</v>
      </c>
      <c r="AC53" s="326" t="s">
        <v>404</v>
      </c>
      <c r="AD53" s="326" t="s">
        <v>582</v>
      </c>
      <c r="AE53" s="326" t="s">
        <v>581</v>
      </c>
      <c r="AF53" s="326" t="s">
        <v>582</v>
      </c>
      <c r="AG53" s="326" t="s">
        <v>404</v>
      </c>
      <c r="AH53" s="326" t="s">
        <v>581</v>
      </c>
    </row>
    <row r="54" spans="1:34" ht="21" customHeight="1" x14ac:dyDescent="0.4">
      <c r="A54" s="634"/>
      <c r="B54" s="325" t="s">
        <v>356</v>
      </c>
      <c r="C54" s="326" t="s">
        <v>404</v>
      </c>
      <c r="D54" s="326" t="s">
        <v>581</v>
      </c>
      <c r="E54" s="326" t="s">
        <v>582</v>
      </c>
      <c r="F54" s="326" t="s">
        <v>582</v>
      </c>
      <c r="G54" s="326" t="s">
        <v>582</v>
      </c>
      <c r="H54" s="326" t="s">
        <v>581</v>
      </c>
      <c r="I54" s="326" t="s">
        <v>581</v>
      </c>
      <c r="J54" s="326" t="s">
        <v>581</v>
      </c>
      <c r="K54" s="326" t="s">
        <v>581</v>
      </c>
      <c r="L54" s="326" t="s">
        <v>581</v>
      </c>
      <c r="M54" s="326" t="s">
        <v>581</v>
      </c>
      <c r="N54" s="326" t="s">
        <v>581</v>
      </c>
      <c r="O54" s="326" t="s">
        <v>404</v>
      </c>
      <c r="P54" s="326" t="s">
        <v>404</v>
      </c>
      <c r="Q54" s="326" t="s">
        <v>404</v>
      </c>
      <c r="R54" s="326" t="s">
        <v>404</v>
      </c>
      <c r="S54" s="328" t="s">
        <v>581</v>
      </c>
      <c r="T54" s="332" t="s">
        <v>404</v>
      </c>
      <c r="U54" s="326" t="s">
        <v>404</v>
      </c>
      <c r="V54" s="326" t="s">
        <v>404</v>
      </c>
      <c r="W54" s="326" t="s">
        <v>404</v>
      </c>
      <c r="X54" s="326" t="s">
        <v>404</v>
      </c>
      <c r="Y54" s="326" t="s">
        <v>404</v>
      </c>
      <c r="Z54" s="326" t="s">
        <v>404</v>
      </c>
      <c r="AA54" s="333" t="s">
        <v>404</v>
      </c>
      <c r="AB54" s="329" t="s">
        <v>404</v>
      </c>
      <c r="AC54" s="326" t="s">
        <v>404</v>
      </c>
      <c r="AD54" s="326" t="s">
        <v>582</v>
      </c>
      <c r="AE54" s="326" t="s">
        <v>581</v>
      </c>
      <c r="AF54" s="326" t="s">
        <v>582</v>
      </c>
      <c r="AG54" s="326" t="s">
        <v>404</v>
      </c>
      <c r="AH54" s="326" t="s">
        <v>581</v>
      </c>
    </row>
    <row r="55" spans="1:34" ht="21" customHeight="1" x14ac:dyDescent="0.4">
      <c r="A55" s="630"/>
      <c r="B55" s="325" t="s">
        <v>357</v>
      </c>
      <c r="C55" s="326" t="s">
        <v>404</v>
      </c>
      <c r="D55" s="326" t="s">
        <v>581</v>
      </c>
      <c r="E55" s="326" t="s">
        <v>582</v>
      </c>
      <c r="F55" s="326" t="s">
        <v>582</v>
      </c>
      <c r="G55" s="326" t="s">
        <v>582</v>
      </c>
      <c r="H55" s="326" t="s">
        <v>581</v>
      </c>
      <c r="I55" s="326" t="s">
        <v>581</v>
      </c>
      <c r="J55" s="326" t="s">
        <v>581</v>
      </c>
      <c r="K55" s="326" t="s">
        <v>581</v>
      </c>
      <c r="L55" s="326" t="s">
        <v>581</v>
      </c>
      <c r="M55" s="326" t="s">
        <v>581</v>
      </c>
      <c r="N55" s="326" t="s">
        <v>581</v>
      </c>
      <c r="O55" s="326" t="s">
        <v>404</v>
      </c>
      <c r="P55" s="326" t="s">
        <v>404</v>
      </c>
      <c r="Q55" s="326" t="s">
        <v>404</v>
      </c>
      <c r="R55" s="326" t="s">
        <v>581</v>
      </c>
      <c r="S55" s="328" t="s">
        <v>581</v>
      </c>
      <c r="T55" s="332" t="s">
        <v>404</v>
      </c>
      <c r="U55" s="326" t="s">
        <v>404</v>
      </c>
      <c r="V55" s="326" t="s">
        <v>404</v>
      </c>
      <c r="W55" s="326" t="s">
        <v>404</v>
      </c>
      <c r="X55" s="326" t="s">
        <v>404</v>
      </c>
      <c r="Y55" s="326" t="s">
        <v>404</v>
      </c>
      <c r="Z55" s="326" t="s">
        <v>404</v>
      </c>
      <c r="AA55" s="333" t="s">
        <v>404</v>
      </c>
      <c r="AB55" s="329" t="s">
        <v>404</v>
      </c>
      <c r="AC55" s="326" t="s">
        <v>582</v>
      </c>
      <c r="AD55" s="326" t="s">
        <v>582</v>
      </c>
      <c r="AE55" s="326" t="s">
        <v>581</v>
      </c>
      <c r="AF55" s="326" t="s">
        <v>582</v>
      </c>
      <c r="AG55" s="326" t="s">
        <v>404</v>
      </c>
      <c r="AH55" s="326" t="s">
        <v>581</v>
      </c>
    </row>
  </sheetData>
  <sheetProtection algorithmName="SHA-512" hashValue="AXDCFxCBqK+GWomeRuG7TVl0nsiPG3wdL1CdXqN1lBi/dYcfz7/Z2+w2VwWDJn9RmfttFg3UsCMpC8HNNrmptQ==" saltValue="Hiu7vohxWwYBor5GzT/Q1A==" spinCount="100000" sheet="1" objects="1" scenarios="1"/>
  <mergeCells count="14">
    <mergeCell ref="A6:A16"/>
    <mergeCell ref="AG6:AH6"/>
    <mergeCell ref="A17:A27"/>
    <mergeCell ref="AG17:AH17"/>
    <mergeCell ref="A28:A38"/>
    <mergeCell ref="AG28:AH28"/>
    <mergeCell ref="A48:A55"/>
    <mergeCell ref="AG48:AH48"/>
    <mergeCell ref="A39:A40"/>
    <mergeCell ref="AG39:AH39"/>
    <mergeCell ref="A41:A43"/>
    <mergeCell ref="AG41:AH41"/>
    <mergeCell ref="A44:A47"/>
    <mergeCell ref="AG44:AH44"/>
  </mergeCells>
  <phoneticPr fontId="4"/>
  <conditionalFormatting sqref="C5:AH5 C6:AG6 C7:AH16 C17:AG17 C18:AH27 C28:AG28 C29:AH38 C39:AG39 C40:AH40 C41:AG41 C42:AH43 C44:AG44 C45:AH47 C48:AG48 C49:AH55">
    <cfRule type="cellIs" dxfId="7" priority="1" operator="equal">
      <formula>"×"</formula>
    </cfRule>
    <cfRule type="cellIs" dxfId="6" priority="2" operator="equal">
      <formula>"必須"</formula>
    </cfRule>
  </conditionalFormatting>
  <printOptions horizontalCentered="1" verticalCentered="1"/>
  <pageMargins left="0.11811023622047245" right="0.11811023622047245" top="0.15748031496062992" bottom="0.15748031496062992" header="0.31496062992125984" footer="0.31496062992125984"/>
  <pageSetup paperSize="8" scale="6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7DCAC-25D2-4BF0-BFCB-8113E613E7DB}">
  <sheetPr>
    <tabColor theme="0" tint="-0.249977111117893"/>
    <pageSetUpPr fitToPage="1"/>
  </sheetPr>
  <dimension ref="A1:I53"/>
  <sheetViews>
    <sheetView workbookViewId="0">
      <pane xSplit="2" ySplit="4" topLeftCell="C5" activePane="bottomRight" state="frozen"/>
      <selection activeCell="A5" sqref="A5:A16"/>
      <selection pane="topRight" activeCell="A5" sqref="A5:A16"/>
      <selection pane="bottomLeft" activeCell="A5" sqref="A5:A16"/>
      <selection pane="bottomRight" activeCell="A5" sqref="A5:A16"/>
    </sheetView>
  </sheetViews>
  <sheetFormatPr defaultColWidth="9" defaultRowHeight="18" customHeight="1" x14ac:dyDescent="0.4"/>
  <cols>
    <col min="1" max="2" width="18.75" style="322" customWidth="1"/>
    <col min="3" max="3" width="25" style="322" customWidth="1"/>
    <col min="4" max="4" width="27.5" style="322" customWidth="1"/>
    <col min="5" max="5" width="9" style="322"/>
    <col min="6" max="6" width="20" style="322" customWidth="1"/>
    <col min="7" max="7" width="18.75" style="322" customWidth="1"/>
    <col min="8" max="8" width="20" style="322" customWidth="1"/>
    <col min="9" max="9" width="27.5" style="322" customWidth="1"/>
    <col min="10" max="16384" width="9" style="322"/>
  </cols>
  <sheetData>
    <row r="1" spans="1:9" ht="22.5" customHeight="1" x14ac:dyDescent="0.4">
      <c r="A1" s="352" t="s">
        <v>590</v>
      </c>
    </row>
    <row r="2" spans="1:9" ht="11.25" customHeight="1" x14ac:dyDescent="0.4"/>
    <row r="3" spans="1:9" s="353" customFormat="1" ht="15" customHeight="1" x14ac:dyDescent="0.4">
      <c r="B3" s="354">
        <v>3</v>
      </c>
      <c r="C3" s="361">
        <v>22</v>
      </c>
      <c r="D3" s="362">
        <v>23</v>
      </c>
      <c r="G3" s="354">
        <v>3</v>
      </c>
      <c r="H3" s="361">
        <v>22</v>
      </c>
      <c r="I3" s="362">
        <v>23</v>
      </c>
    </row>
    <row r="4" spans="1:9" s="323" customFormat="1" ht="45" customHeight="1" x14ac:dyDescent="0.15">
      <c r="A4" s="366" t="s">
        <v>124</v>
      </c>
      <c r="B4" s="422" t="s">
        <v>303</v>
      </c>
      <c r="C4" s="423" t="s">
        <v>300</v>
      </c>
      <c r="D4" s="371" t="s">
        <v>335</v>
      </c>
      <c r="F4" s="366" t="s">
        <v>124</v>
      </c>
      <c r="G4" s="422" t="s">
        <v>303</v>
      </c>
      <c r="H4" s="427" t="s">
        <v>300</v>
      </c>
      <c r="I4" s="428" t="s">
        <v>335</v>
      </c>
    </row>
    <row r="5" spans="1:9" s="364" customFormat="1" ht="52.5" customHeight="1" x14ac:dyDescent="0.4">
      <c r="A5" s="645" t="s">
        <v>580</v>
      </c>
      <c r="B5" s="424" t="s">
        <v>583</v>
      </c>
      <c r="C5" s="638" t="s">
        <v>595</v>
      </c>
      <c r="D5" s="646" t="s">
        <v>591</v>
      </c>
      <c r="F5" s="421" t="s">
        <v>597</v>
      </c>
      <c r="G5" s="369" t="s">
        <v>591</v>
      </c>
      <c r="H5" s="369" t="s">
        <v>591</v>
      </c>
      <c r="I5" s="369" t="s">
        <v>591</v>
      </c>
    </row>
    <row r="6" spans="1:9" ht="52.5" customHeight="1" x14ac:dyDescent="0.4">
      <c r="A6" s="645"/>
      <c r="B6" s="424" t="s">
        <v>349</v>
      </c>
      <c r="C6" s="636"/>
      <c r="D6" s="647"/>
      <c r="F6" s="642" t="s">
        <v>588</v>
      </c>
      <c r="G6" s="429" t="s">
        <v>583</v>
      </c>
      <c r="H6" s="636" t="s">
        <v>394</v>
      </c>
      <c r="I6" s="369" t="s">
        <v>591</v>
      </c>
    </row>
    <row r="7" spans="1:9" ht="52.5" customHeight="1" x14ac:dyDescent="0.4">
      <c r="A7" s="645"/>
      <c r="B7" s="424" t="s">
        <v>350</v>
      </c>
      <c r="C7" s="636"/>
      <c r="D7" s="648"/>
      <c r="F7" s="643"/>
      <c r="G7" s="424" t="s">
        <v>352</v>
      </c>
      <c r="H7" s="637"/>
      <c r="I7" s="426" t="s">
        <v>594</v>
      </c>
    </row>
    <row r="8" spans="1:9" ht="82.5" customHeight="1" x14ac:dyDescent="0.4">
      <c r="A8" s="645"/>
      <c r="B8" s="424" t="s">
        <v>584</v>
      </c>
      <c r="C8" s="636"/>
      <c r="D8" s="426" t="s">
        <v>593</v>
      </c>
      <c r="F8" s="642" t="s">
        <v>345</v>
      </c>
      <c r="G8" s="424" t="s">
        <v>583</v>
      </c>
      <c r="H8" s="638" t="s">
        <v>395</v>
      </c>
      <c r="I8" s="639" t="s">
        <v>591</v>
      </c>
    </row>
    <row r="9" spans="1:9" ht="52.5" customHeight="1" x14ac:dyDescent="0.4">
      <c r="A9" s="645"/>
      <c r="B9" s="424" t="s">
        <v>352</v>
      </c>
      <c r="C9" s="636"/>
      <c r="D9" s="426" t="s">
        <v>594</v>
      </c>
      <c r="F9" s="644"/>
      <c r="G9" s="424" t="s">
        <v>598</v>
      </c>
      <c r="H9" s="636"/>
      <c r="I9" s="640"/>
    </row>
    <row r="10" spans="1:9" ht="82.5" customHeight="1" x14ac:dyDescent="0.4">
      <c r="A10" s="645"/>
      <c r="B10" s="424" t="s">
        <v>585</v>
      </c>
      <c r="C10" s="637"/>
      <c r="D10" s="426" t="s">
        <v>593</v>
      </c>
      <c r="F10" s="643"/>
      <c r="G10" s="424" t="s">
        <v>357</v>
      </c>
      <c r="H10" s="637"/>
      <c r="I10" s="426" t="s">
        <v>593</v>
      </c>
    </row>
    <row r="11" spans="1:9" ht="22.5" customHeight="1" x14ac:dyDescent="0.4">
      <c r="A11" s="645"/>
      <c r="B11" s="424" t="s">
        <v>354</v>
      </c>
      <c r="C11" s="425" t="s">
        <v>395</v>
      </c>
      <c r="D11" s="639" t="s">
        <v>591</v>
      </c>
      <c r="F11" s="645" t="s">
        <v>599</v>
      </c>
      <c r="G11" s="424" t="s">
        <v>583</v>
      </c>
      <c r="H11" s="639" t="s">
        <v>591</v>
      </c>
      <c r="I11" s="639" t="s">
        <v>591</v>
      </c>
    </row>
    <row r="12" spans="1:9" ht="22.5" customHeight="1" x14ac:dyDescent="0.4">
      <c r="A12" s="645"/>
      <c r="B12" s="424" t="s">
        <v>355</v>
      </c>
      <c r="C12" s="425" t="s">
        <v>556</v>
      </c>
      <c r="D12" s="641"/>
      <c r="F12" s="645"/>
      <c r="G12" s="424" t="s">
        <v>600</v>
      </c>
      <c r="H12" s="641"/>
      <c r="I12" s="641"/>
    </row>
    <row r="13" spans="1:9" ht="52.5" customHeight="1" x14ac:dyDescent="0.4">
      <c r="A13" s="645"/>
      <c r="B13" s="424" t="s">
        <v>356</v>
      </c>
      <c r="C13" s="425" t="s">
        <v>595</v>
      </c>
      <c r="D13" s="640"/>
      <c r="F13" s="645"/>
      <c r="G13" s="424" t="s">
        <v>350</v>
      </c>
      <c r="H13" s="641"/>
      <c r="I13" s="640"/>
    </row>
    <row r="14" spans="1:9" ht="82.5" customHeight="1" x14ac:dyDescent="0.4">
      <c r="A14" s="645"/>
      <c r="B14" s="424" t="s">
        <v>357</v>
      </c>
      <c r="C14" s="425" t="s">
        <v>395</v>
      </c>
      <c r="D14" s="426" t="s">
        <v>593</v>
      </c>
      <c r="F14" s="645"/>
      <c r="G14" s="424" t="s">
        <v>585</v>
      </c>
      <c r="H14" s="641"/>
      <c r="I14" s="426" t="s">
        <v>593</v>
      </c>
    </row>
    <row r="15" spans="1:9" s="364" customFormat="1" ht="21" customHeight="1" x14ac:dyDescent="0.4">
      <c r="A15" s="368" t="s">
        <v>596</v>
      </c>
      <c r="F15" s="645"/>
      <c r="G15" s="424" t="s">
        <v>354</v>
      </c>
      <c r="H15" s="641"/>
      <c r="I15" s="639" t="s">
        <v>591</v>
      </c>
    </row>
    <row r="16" spans="1:9" ht="21" customHeight="1" x14ac:dyDescent="0.4">
      <c r="F16" s="645"/>
      <c r="G16" s="424" t="s">
        <v>356</v>
      </c>
      <c r="H16" s="641"/>
      <c r="I16" s="640"/>
    </row>
    <row r="17" spans="6:9" ht="82.5" customHeight="1" x14ac:dyDescent="0.4">
      <c r="F17" s="645"/>
      <c r="G17" s="424" t="s">
        <v>357</v>
      </c>
      <c r="H17" s="640"/>
      <c r="I17" s="426" t="s">
        <v>593</v>
      </c>
    </row>
    <row r="18" spans="6:9" ht="21" customHeight="1" x14ac:dyDescent="0.4"/>
    <row r="19" spans="6:9" ht="21" customHeight="1" x14ac:dyDescent="0.4"/>
    <row r="20" spans="6:9" ht="21" customHeight="1" x14ac:dyDescent="0.4"/>
    <row r="21" spans="6:9" ht="21" customHeight="1" x14ac:dyDescent="0.4"/>
    <row r="22" spans="6:9" ht="21" customHeight="1" x14ac:dyDescent="0.4"/>
    <row r="23" spans="6:9" ht="21" customHeight="1" x14ac:dyDescent="0.4"/>
    <row r="24" spans="6:9" ht="21" customHeight="1" x14ac:dyDescent="0.4"/>
    <row r="25" spans="6:9" ht="21" customHeight="1" x14ac:dyDescent="0.4"/>
    <row r="26" spans="6:9" s="364" customFormat="1" ht="21" customHeight="1" x14ac:dyDescent="0.4"/>
    <row r="27" spans="6:9" ht="21" customHeight="1" x14ac:dyDescent="0.4"/>
    <row r="28" spans="6:9" ht="21" customHeight="1" x14ac:dyDescent="0.4"/>
    <row r="29" spans="6:9" ht="21" customHeight="1" x14ac:dyDescent="0.4"/>
    <row r="30" spans="6:9" ht="21" customHeight="1" x14ac:dyDescent="0.4"/>
    <row r="31" spans="6:9" ht="21" customHeight="1" x14ac:dyDescent="0.4"/>
    <row r="32" spans="6:9" ht="21" customHeight="1" x14ac:dyDescent="0.4"/>
    <row r="33" ht="21" customHeight="1" x14ac:dyDescent="0.4"/>
    <row r="34" ht="21" customHeight="1" x14ac:dyDescent="0.4"/>
    <row r="35" ht="21" customHeight="1" x14ac:dyDescent="0.4"/>
    <row r="36" ht="21" customHeight="1" x14ac:dyDescent="0.4"/>
    <row r="37" s="365" customFormat="1" ht="21" customHeight="1" x14ac:dyDescent="0.4"/>
    <row r="38" ht="21" customHeight="1" x14ac:dyDescent="0.4"/>
    <row r="39" s="364" customFormat="1" ht="21" customHeight="1" x14ac:dyDescent="0.4"/>
    <row r="40" ht="21" customHeight="1" x14ac:dyDescent="0.4"/>
    <row r="41" ht="21" customHeight="1" x14ac:dyDescent="0.4"/>
    <row r="42" s="364" customFormat="1" ht="21" customHeight="1" x14ac:dyDescent="0.4"/>
    <row r="43" ht="21" customHeight="1" x14ac:dyDescent="0.4"/>
    <row r="44" ht="21" customHeight="1" x14ac:dyDescent="0.4"/>
    <row r="45" ht="21" customHeight="1" x14ac:dyDescent="0.4"/>
    <row r="46" s="364" customFormat="1" ht="21" customHeight="1" x14ac:dyDescent="0.4"/>
    <row r="47" ht="21" customHeight="1" x14ac:dyDescent="0.4"/>
    <row r="48" ht="21" customHeight="1" x14ac:dyDescent="0.4"/>
    <row r="49" ht="21" customHeight="1" x14ac:dyDescent="0.4"/>
    <row r="50" ht="21" customHeight="1" x14ac:dyDescent="0.4"/>
    <row r="51" ht="21" customHeight="1" x14ac:dyDescent="0.4"/>
    <row r="52" ht="21" customHeight="1" x14ac:dyDescent="0.4"/>
    <row r="53" ht="21" customHeight="1" x14ac:dyDescent="0.4"/>
  </sheetData>
  <sheetProtection algorithmName="SHA-512" hashValue="LypwGXD6rZwmBcRXXCjf1lAVbu3QVO9X0TeDxgAsPxOle8od6mKxE+09U2BdwBSxaoNUZzbCnR3KMLQZlgJerQ==" saltValue="0deVipy0XC/PuqrknLrFlw==" spinCount="100000" sheet="1" objects="1" scenarios="1"/>
  <mergeCells count="13">
    <mergeCell ref="F6:F7"/>
    <mergeCell ref="F8:F10"/>
    <mergeCell ref="F11:F17"/>
    <mergeCell ref="A5:A14"/>
    <mergeCell ref="C5:C10"/>
    <mergeCell ref="D5:D7"/>
    <mergeCell ref="D11:D13"/>
    <mergeCell ref="H6:H7"/>
    <mergeCell ref="H8:H10"/>
    <mergeCell ref="I8:I9"/>
    <mergeCell ref="H11:H17"/>
    <mergeCell ref="I15:I16"/>
    <mergeCell ref="I11:I13"/>
  </mergeCells>
  <phoneticPr fontId="4"/>
  <conditionalFormatting sqref="C5:D5 G5 D8:D10 C11:D11 C12:C13 C14:D14">
    <cfRule type="cellIs" dxfId="5" priority="5" operator="equal">
      <formula>"×"</formula>
    </cfRule>
    <cfRule type="cellIs" dxfId="4" priority="6" operator="equal">
      <formula>"必須"</formula>
    </cfRule>
  </conditionalFormatting>
  <conditionalFormatting sqref="H5:I6 I7 H8:I8 I10 H11:I11 I14:I15">
    <cfRule type="cellIs" dxfId="3" priority="3" operator="equal">
      <formula>"×"</formula>
    </cfRule>
    <cfRule type="cellIs" dxfId="2" priority="4" operator="equal">
      <formula>"必須"</formula>
    </cfRule>
  </conditionalFormatting>
  <conditionalFormatting sqref="I17">
    <cfRule type="cellIs" dxfId="1" priority="1" operator="equal">
      <formula>"×"</formula>
    </cfRule>
    <cfRule type="cellIs" dxfId="0" priority="2" operator="equal">
      <formula>"必須"</formula>
    </cfRule>
  </conditionalFormatting>
  <printOptions horizontalCentered="1" verticalCentered="1"/>
  <pageMargins left="0.31496062992125984" right="0.31496062992125984" top="0.35433070866141736" bottom="0.35433070866141736" header="0.31496062992125984" footer="0.31496062992125984"/>
  <pageSetup paperSize="9" scale="6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2F648-397A-4791-8670-7B9748E25F49}">
  <sheetPr>
    <tabColor theme="0" tint="-0.249977111117893"/>
    <pageSetUpPr fitToPage="1"/>
  </sheetPr>
  <dimension ref="A1:AZ62"/>
  <sheetViews>
    <sheetView workbookViewId="0">
      <pane xSplit="9" ySplit="4" topLeftCell="J5" activePane="bottomRight" state="frozen"/>
      <selection pane="topRight" activeCell="I1" sqref="I1"/>
      <selection pane="bottomLeft" activeCell="A5" sqref="A5"/>
      <selection pane="bottomRight" activeCell="A5" sqref="A5"/>
    </sheetView>
  </sheetViews>
  <sheetFormatPr defaultColWidth="9" defaultRowHeight="16.5" customHeight="1" outlineLevelRow="1" x14ac:dyDescent="0.4"/>
  <cols>
    <col min="1" max="1" width="12.5" style="192" customWidth="1"/>
    <col min="2" max="2" width="12.5" style="106" customWidth="1"/>
    <col min="3" max="3" width="10" style="106" customWidth="1"/>
    <col min="4" max="5" width="6.25" style="106" customWidth="1"/>
    <col min="6" max="6" width="11.25" style="106" customWidth="1"/>
    <col min="7" max="7" width="6.25" style="106" customWidth="1"/>
    <col min="8" max="9" width="13.75" style="106" customWidth="1"/>
    <col min="10" max="10" width="12.5" style="106" customWidth="1"/>
    <col min="11" max="11" width="10" style="106" customWidth="1"/>
    <col min="12" max="14" width="6.25" style="106" customWidth="1"/>
    <col min="15" max="15" width="10" style="106" customWidth="1"/>
    <col min="16" max="16" width="12.25" style="106" customWidth="1"/>
    <col min="17" max="17" width="15" style="106" customWidth="1"/>
    <col min="18" max="19" width="13.75" style="106" customWidth="1"/>
    <col min="20" max="20" width="6.25" style="106" customWidth="1"/>
    <col min="21" max="21" width="18.25" style="106" customWidth="1"/>
    <col min="22" max="32" width="6.25" style="106" customWidth="1"/>
    <col min="33" max="33" width="12.625" style="106" customWidth="1"/>
    <col min="34" max="37" width="6.375" style="106" customWidth="1"/>
    <col min="38" max="38" width="7.5" style="106" customWidth="1"/>
    <col min="39" max="40" width="9" style="106"/>
    <col min="41" max="42" width="6.25" style="106" customWidth="1"/>
    <col min="43" max="43" width="14.875" style="106" customWidth="1"/>
    <col min="44" max="46" width="6.25" style="106" customWidth="1"/>
    <col min="47" max="48" width="12.5" style="106" customWidth="1"/>
    <col min="49" max="16384" width="9" style="106"/>
  </cols>
  <sheetData>
    <row r="1" spans="1:52" ht="18.75" customHeight="1" x14ac:dyDescent="0.4">
      <c r="B1" s="655" t="s">
        <v>480</v>
      </c>
      <c r="C1" s="655"/>
      <c r="D1" s="655"/>
      <c r="E1" s="655"/>
      <c r="F1" s="655"/>
      <c r="G1" s="655"/>
      <c r="H1" s="655"/>
      <c r="I1" s="655"/>
      <c r="J1" s="655"/>
      <c r="K1" s="655"/>
      <c r="L1" s="655"/>
      <c r="M1" s="655"/>
      <c r="N1" s="655"/>
      <c r="O1" s="655"/>
      <c r="P1" s="655"/>
      <c r="Q1" s="655"/>
      <c r="R1" s="655"/>
      <c r="S1" s="655"/>
      <c r="T1" s="655"/>
      <c r="U1" s="655"/>
      <c r="V1" s="655"/>
      <c r="W1" s="655"/>
      <c r="X1" s="655" t="s">
        <v>267</v>
      </c>
      <c r="Y1" s="655"/>
      <c r="Z1" s="655"/>
      <c r="AA1" s="655"/>
      <c r="AB1" s="655"/>
      <c r="AC1" s="655"/>
      <c r="AD1" s="655"/>
      <c r="AE1" s="655"/>
      <c r="AF1" s="655"/>
      <c r="AG1" s="655"/>
      <c r="AH1" s="655"/>
      <c r="AI1" s="655"/>
      <c r="AJ1" s="655"/>
      <c r="AK1" s="655"/>
      <c r="AL1" s="655"/>
      <c r="AM1" s="655"/>
      <c r="AN1" s="655"/>
      <c r="AO1" s="655"/>
      <c r="AP1" s="649" t="s">
        <v>250</v>
      </c>
      <c r="AQ1" s="649"/>
      <c r="AR1" s="649"/>
      <c r="AS1" s="649"/>
      <c r="AT1" s="649"/>
      <c r="AU1" s="649"/>
      <c r="AV1" s="649"/>
      <c r="AW1" s="649"/>
      <c r="AX1" s="649"/>
      <c r="AY1" s="649"/>
      <c r="AZ1" s="649"/>
    </row>
    <row r="2" spans="1:52" ht="15" customHeight="1" x14ac:dyDescent="0.4">
      <c r="B2" s="105"/>
      <c r="C2" s="105"/>
      <c r="D2" s="105"/>
      <c r="E2" s="105"/>
      <c r="F2" s="105"/>
      <c r="G2" s="105"/>
      <c r="H2" s="105"/>
      <c r="I2" s="105"/>
      <c r="J2" s="105"/>
      <c r="K2" s="105"/>
      <c r="L2" s="105"/>
      <c r="M2" s="150"/>
      <c r="N2" s="105"/>
      <c r="O2" s="105"/>
      <c r="P2" s="105"/>
      <c r="Q2" s="105"/>
      <c r="R2" s="105"/>
      <c r="S2" s="105"/>
      <c r="T2" s="105"/>
      <c r="U2" s="105"/>
      <c r="V2" s="105"/>
      <c r="W2" s="105"/>
      <c r="X2" s="105"/>
      <c r="Y2" s="105"/>
      <c r="Z2" s="105"/>
      <c r="AA2" s="105"/>
      <c r="AB2" s="105"/>
      <c r="AC2" s="105"/>
      <c r="AD2" s="105"/>
      <c r="AE2" s="150"/>
      <c r="AF2" s="150"/>
      <c r="AG2" s="105"/>
      <c r="AH2" s="105"/>
      <c r="AI2" s="105"/>
      <c r="AJ2" s="105"/>
      <c r="AK2" s="105"/>
      <c r="AL2" s="105"/>
      <c r="AM2" s="105"/>
      <c r="AN2" s="105"/>
      <c r="AO2" s="105"/>
    </row>
    <row r="3" spans="1:52" s="109" customFormat="1" ht="13.5" customHeight="1" x14ac:dyDescent="0.4">
      <c r="A3" s="193"/>
      <c r="B3" s="95">
        <v>1</v>
      </c>
      <c r="C3" s="95">
        <v>2</v>
      </c>
      <c r="D3" s="96"/>
      <c r="E3" s="95">
        <v>3</v>
      </c>
      <c r="H3" s="95">
        <v>4</v>
      </c>
      <c r="I3" s="95">
        <v>5</v>
      </c>
      <c r="J3" s="95">
        <v>6</v>
      </c>
      <c r="K3" s="95">
        <v>7</v>
      </c>
      <c r="M3" s="150"/>
      <c r="O3" s="97" t="s">
        <v>230</v>
      </c>
      <c r="P3" s="98" t="s">
        <v>231</v>
      </c>
      <c r="Q3" s="98" t="s">
        <v>232</v>
      </c>
      <c r="R3" s="95">
        <v>9</v>
      </c>
      <c r="S3" s="95">
        <v>10</v>
      </c>
      <c r="U3" s="95">
        <v>11</v>
      </c>
      <c r="AE3" s="188"/>
      <c r="AF3" s="188"/>
      <c r="AG3" s="95">
        <v>12</v>
      </c>
      <c r="AK3" s="95">
        <v>22</v>
      </c>
      <c r="AM3" s="95">
        <v>13</v>
      </c>
      <c r="AN3" s="95">
        <v>14</v>
      </c>
      <c r="AP3" s="299">
        <v>23</v>
      </c>
      <c r="AQ3" s="95">
        <v>15</v>
      </c>
      <c r="AU3" s="299">
        <v>24</v>
      </c>
      <c r="AV3" s="299">
        <v>25</v>
      </c>
      <c r="AW3" s="299">
        <v>26</v>
      </c>
      <c r="AY3" s="299">
        <v>27</v>
      </c>
    </row>
    <row r="4" spans="1:52" s="110" customFormat="1" ht="52.5" customHeight="1" x14ac:dyDescent="0.4">
      <c r="A4" s="196" t="s">
        <v>494</v>
      </c>
      <c r="B4" s="93" t="s">
        <v>56</v>
      </c>
      <c r="C4" s="93" t="s">
        <v>225</v>
      </c>
      <c r="D4" s="94" t="s">
        <v>251</v>
      </c>
      <c r="E4" s="93" t="s">
        <v>226</v>
      </c>
      <c r="F4" s="93" t="s">
        <v>208</v>
      </c>
      <c r="G4" s="94" t="s">
        <v>8</v>
      </c>
      <c r="H4" s="93" t="s">
        <v>227</v>
      </c>
      <c r="I4" s="93" t="s">
        <v>209</v>
      </c>
      <c r="J4" s="93" t="s">
        <v>210</v>
      </c>
      <c r="K4" s="93" t="s">
        <v>203</v>
      </c>
      <c r="L4" s="94" t="s">
        <v>18</v>
      </c>
      <c r="M4" s="102" t="s">
        <v>228</v>
      </c>
      <c r="N4" s="94" t="s">
        <v>21</v>
      </c>
      <c r="O4" s="93" t="s">
        <v>204</v>
      </c>
      <c r="P4" s="93" t="s">
        <v>211</v>
      </c>
      <c r="Q4" s="93" t="s">
        <v>212</v>
      </c>
      <c r="R4" s="93" t="s">
        <v>205</v>
      </c>
      <c r="S4" s="93" t="s">
        <v>229</v>
      </c>
      <c r="T4" s="94" t="s">
        <v>25</v>
      </c>
      <c r="U4" s="93" t="s">
        <v>206</v>
      </c>
      <c r="V4" s="94" t="s">
        <v>362</v>
      </c>
      <c r="W4" s="94" t="s">
        <v>233</v>
      </c>
      <c r="X4" s="94" t="s">
        <v>238</v>
      </c>
      <c r="Y4" s="94" t="s">
        <v>213</v>
      </c>
      <c r="Z4" s="94" t="s">
        <v>253</v>
      </c>
      <c r="AA4" s="94" t="s">
        <v>244</v>
      </c>
      <c r="AB4" s="94" t="s">
        <v>245</v>
      </c>
      <c r="AC4" s="94" t="s">
        <v>478</v>
      </c>
      <c r="AD4" s="94" t="s">
        <v>252</v>
      </c>
      <c r="AE4" s="102" t="s">
        <v>214</v>
      </c>
      <c r="AF4" s="102" t="s">
        <v>215</v>
      </c>
      <c r="AG4" s="93" t="s">
        <v>431</v>
      </c>
      <c r="AH4" s="93" t="s">
        <v>254</v>
      </c>
      <c r="AI4" s="94" t="s">
        <v>248</v>
      </c>
      <c r="AJ4" s="94" t="s">
        <v>249</v>
      </c>
      <c r="AK4" s="93" t="s">
        <v>255</v>
      </c>
      <c r="AL4" s="93" t="s">
        <v>479</v>
      </c>
      <c r="AM4" s="93" t="s">
        <v>256</v>
      </c>
      <c r="AN4" s="93" t="s">
        <v>216</v>
      </c>
      <c r="AO4" s="94" t="s">
        <v>257</v>
      </c>
      <c r="AP4" s="99" t="s">
        <v>258</v>
      </c>
      <c r="AQ4" s="93" t="s">
        <v>217</v>
      </c>
      <c r="AR4" s="94" t="s">
        <v>259</v>
      </c>
      <c r="AS4" s="94" t="s">
        <v>260</v>
      </c>
      <c r="AT4" s="94" t="s">
        <v>218</v>
      </c>
      <c r="AU4" s="99" t="s">
        <v>219</v>
      </c>
      <c r="AV4" s="99" t="s">
        <v>220</v>
      </c>
      <c r="AW4" s="99" t="s">
        <v>221</v>
      </c>
      <c r="AX4" s="94" t="s">
        <v>222</v>
      </c>
      <c r="AY4" s="99" t="s">
        <v>223</v>
      </c>
      <c r="AZ4" s="94" t="s">
        <v>224</v>
      </c>
    </row>
    <row r="5" spans="1:52" s="111" customFormat="1" ht="60" customHeight="1" thickBot="1" x14ac:dyDescent="0.45">
      <c r="A5" s="486" t="str">
        <f>IF(入力フォーム!$B$8="","",VLOOKUP(入力フォーム!$B$8,入力フォームマスタ!$B$28:$C$34,2,FALSE))</f>
        <v/>
      </c>
      <c r="B5" s="487" t="str">
        <f>IF(入力フォーム!$G$13="","",入力フォーム!$G$13)</f>
        <v/>
      </c>
      <c r="C5" s="487" t="str">
        <f ca="1">IF($A$5="","",IF(入力フォーム!$G$14="",YEAR(EOMONTH(TODAY(),-3))&amp;+"0401",入力フォーム!$G$14))</f>
        <v/>
      </c>
      <c r="D5" s="488"/>
      <c r="E5" s="487" t="str">
        <f>IF(入力フォーム!$G$16="","",LEFT(入力フォーム!$G$16,1))</f>
        <v/>
      </c>
      <c r="F5" s="487" t="str">
        <f>IF($I$5="","",IF(入力フォーム!$B$8=6,"外）"&amp;+LEFTB(入力フォーム!$G$19,16),LEFTB(入力フォーム!$G$19,20)))</f>
        <v/>
      </c>
      <c r="G5" s="488"/>
      <c r="H5" s="487" t="str">
        <f>IF(入力フォーム!$G$18="","",IF(OR(入力フォーム!$B$8=2),"*"&amp;+LEFTB(入力フォーム!$G$18,59),入力フォーム!$G$18))</f>
        <v/>
      </c>
      <c r="I5" s="487" t="str">
        <f>IF(入力フォーム!$G$19="","",IF(入力フォーム!$B$8=2,"＊"&amp;+LEFTB(入力フォーム!$G$19,58),IF(入力フォーム!$B$8=7,"名称のみ）"&amp;+LEFTB(入力フォーム!$G$19,50),入力フォーム!$G$19)))</f>
        <v/>
      </c>
      <c r="J5" s="487" t="str">
        <f>IF(入力フォーム!$G$21="","",入力フォーム!$G$21)</f>
        <v/>
      </c>
      <c r="K5" s="487" t="str">
        <f>IF(入力フォーム!$G$22="","",入力フォーム!$G$22)</f>
        <v/>
      </c>
      <c r="L5" s="488"/>
      <c r="M5" s="489" t="str">
        <f>IF($E$5="","",IF(OR($E$5="1",$E$5="6",$E$5="8"),2,1))</f>
        <v/>
      </c>
      <c r="N5" s="488"/>
      <c r="O5" s="487" t="str">
        <f>IF(入力フォーム!$G$26="","",入力フォーム!$G$26)</f>
        <v/>
      </c>
      <c r="P5" s="487" t="str">
        <f>IF(入力フォーム!$G$27="","",入力フォーム!$G$27)</f>
        <v/>
      </c>
      <c r="Q5" s="487" t="str">
        <f>IF(入力フォーム!$G$28="","",入力フォーム!$G$28)</f>
        <v/>
      </c>
      <c r="R5" s="487" t="str">
        <f>IF(入力フォーム!$G$29="","",入力フォーム!$G$29)</f>
        <v/>
      </c>
      <c r="S5" s="487" t="str">
        <f>IF(入力フォーム!$G$30="","",入力フォーム!$G$30)</f>
        <v/>
      </c>
      <c r="T5" s="488"/>
      <c r="U5" s="487" t="str">
        <f>IF(入力フォーム!$G$32="","",入力フォーム!$G$32)</f>
        <v/>
      </c>
      <c r="V5" s="488"/>
      <c r="W5" s="488"/>
      <c r="X5" s="488"/>
      <c r="Y5" s="488"/>
      <c r="Z5" s="488"/>
      <c r="AA5" s="488"/>
      <c r="AB5" s="488"/>
      <c r="AC5" s="488"/>
      <c r="AD5" s="488"/>
      <c r="AE5" s="489" t="str">
        <f>IF($A$5="","",1)</f>
        <v/>
      </c>
      <c r="AF5" s="489" t="str">
        <f>IF($A$5="","",1)</f>
        <v/>
      </c>
      <c r="AG5" s="487" t="str">
        <f>IF(入力フォーム!$G$44="","",LEFT(入力フォーム!$G$44,1))</f>
        <v/>
      </c>
      <c r="AH5" s="487" t="str">
        <f>IF($AG$5="1",3,"")</f>
        <v/>
      </c>
      <c r="AI5" s="488"/>
      <c r="AJ5" s="488"/>
      <c r="AK5" s="487" t="str">
        <f>IF(入力フォーム!$B$8=7,1,IF(入力フォーム!$G$89="","",LEFT(入力フォーム!$G$89,1)))</f>
        <v/>
      </c>
      <c r="AL5" s="487" t="str">
        <f>IF($AK$5="","",IF($AK$5="4",7,1))</f>
        <v/>
      </c>
      <c r="AM5" s="487" t="str">
        <f>IF(入力フォーム!$G$50="","",IF(OR(入力フォーム!$G$50=官公需!D14,入力フォーム!$G$50=官公需!D15,入力フォーム!$G$50=官公需!D16),LEFT(入力フォーム!$G$50,2),LEFT(入力フォーム!$G$50,1)))</f>
        <v/>
      </c>
      <c r="AN5" s="487" t="str">
        <f>IF(入力フォーム!$G$51="","",入力フォーム!$G$51)</f>
        <v/>
      </c>
      <c r="AO5" s="488"/>
      <c r="AP5" s="490" t="str">
        <f>IF(入力フォーム!$G$90="","",LEFT(入力フォーム!$G$90,1))</f>
        <v/>
      </c>
      <c r="AQ5" s="487" t="str">
        <f>IF(入力フォーム!$G$54="","",入力フォーム!$G$54)</f>
        <v/>
      </c>
      <c r="AR5" s="488"/>
      <c r="AS5" s="488"/>
      <c r="AT5" s="488"/>
      <c r="AU5" s="490" t="str">
        <f>IF(入力フォーム!$G$91="","",入力フォーム!$G$91)</f>
        <v/>
      </c>
      <c r="AV5" s="490" t="str">
        <f>IF(入力フォーム!$G$92="","",入力フォーム!$G$92)</f>
        <v/>
      </c>
      <c r="AW5" s="490" t="str">
        <f>IF(入力フォーム!$G$93="","",入力フォーム!$G$93)</f>
        <v/>
      </c>
      <c r="AX5" s="488"/>
      <c r="AY5" s="490" t="str">
        <f>IF(入力フォーム!$B$8=7,入力フォーム!$G$95,IF(入力フォーム!$G$94="","",入力フォーム!$G$94))</f>
        <v/>
      </c>
      <c r="AZ5" s="488"/>
    </row>
    <row r="6" spans="1:52" s="111" customFormat="1" ht="45" customHeight="1" thickTop="1" x14ac:dyDescent="0.4">
      <c r="A6" s="491" t="str">
        <f>IF('入力フォーム（複数一括申請）'!D10="","",'入力フォーム（複数一括申請）'!D10)</f>
        <v/>
      </c>
      <c r="B6" s="492" t="str">
        <f>IF('入力フォーム（複数一括申請）'!E10="","",'入力フォーム（複数一括申請）'!E10)</f>
        <v/>
      </c>
      <c r="C6" s="492" t="str">
        <f ca="1">IF(A6="","",IF('入力フォーム（複数一括申請）'!F10="",YEAR(EOMONTH(TODAY(),-3))&amp;+"0401",'入力フォーム（複数一括申請）'!F10))</f>
        <v/>
      </c>
      <c r="D6" s="493"/>
      <c r="E6" s="492" t="str">
        <f>IF('入力フォーム（複数一括申請）'!H10="","",LEFT('入力フォーム（複数一括申請）'!H10,1))</f>
        <v/>
      </c>
      <c r="F6" s="492" t="str">
        <f>IF(I6="","",IF('入力フォーム（複数一括申請）'!D10='入力フォームマスタ（複数一括申請）'!$B$21,"外）"&amp;+LEFTB('入力フォーム（複数一括申請）'!J10,16),LEFTB('入力フォーム（複数一括申請）'!J10,20)))</f>
        <v/>
      </c>
      <c r="G6" s="493"/>
      <c r="H6" s="492" t="str">
        <f>IF('入力フォーム（複数一括申請）'!I10="","",IF('入力フォーム（複数一括申請）'!D10='入力フォームマスタ（複数一括申請）'!$B$17,"*"&amp;+LEFTB('入力フォーム（複数一括申請）'!I10,59),'入力フォーム（複数一括申請）'!I10))</f>
        <v/>
      </c>
      <c r="I6" s="492" t="str">
        <f>IF('入力フォーム（複数一括申請）'!J10="","",IF('入力フォーム（複数一括申請）'!D10='入力フォームマスタ（複数一括申請）'!$B$17,"＊"&amp;+LEFTB('入力フォーム（複数一括申請）'!J10,59),IF('入力フォーム（複数一括申請）'!D10='入力フォームマスタ（複数一括申請）'!$B$22,"名称のみ）"&amp;+LEFTB('入力フォーム（複数一括申請）'!J10,50),'入力フォーム（複数一括申請）'!J10)))</f>
        <v/>
      </c>
      <c r="J6" s="492" t="str">
        <f>IF('入力フォーム（複数一括申請）'!L10="","",'入力フォーム（複数一括申請）'!L10)</f>
        <v/>
      </c>
      <c r="K6" s="492" t="str">
        <f>IF('入力フォーム（複数一括申請）'!M10="","",'入力フォーム（複数一括申請）'!M10)</f>
        <v/>
      </c>
      <c r="L6" s="493"/>
      <c r="M6" s="494" t="str">
        <f t="shared" ref="M6:M55" si="0">IF(E6="","",IF(OR(E6="1",E6="6",E6="8"),2,1))</f>
        <v/>
      </c>
      <c r="N6" s="493"/>
      <c r="O6" s="492" t="str">
        <f>IF('入力フォーム（複数一括申請）'!Q10="","",'入力フォーム（複数一括申請）'!Q10)</f>
        <v/>
      </c>
      <c r="P6" s="492" t="str">
        <f>IF('入力フォーム（複数一括申請）'!R10="","",'入力フォーム（複数一括申請）'!R10)</f>
        <v/>
      </c>
      <c r="Q6" s="492" t="str">
        <f>IF('入力フォーム（複数一括申請）'!S10="","",'入力フォーム（複数一括申請）'!S10)</f>
        <v/>
      </c>
      <c r="R6" s="492" t="str">
        <f>IF('入力フォーム（複数一括申請）'!T10="","",'入力フォーム（複数一括申請）'!T10)</f>
        <v/>
      </c>
      <c r="S6" s="492" t="str">
        <f>IF('入力フォーム（複数一括申請）'!U10="","",'入力フォーム（複数一括申請）'!U10)</f>
        <v/>
      </c>
      <c r="T6" s="493"/>
      <c r="U6" s="492" t="str">
        <f>IF('入力フォーム（複数一括申請）'!W10="","",'入力フォーム（複数一括申請）'!W10)</f>
        <v/>
      </c>
      <c r="V6" s="493"/>
      <c r="W6" s="493"/>
      <c r="X6" s="493"/>
      <c r="Y6" s="493"/>
      <c r="Z6" s="493"/>
      <c r="AA6" s="493"/>
      <c r="AB6" s="493"/>
      <c r="AC6" s="493"/>
      <c r="AD6" s="493"/>
      <c r="AE6" s="494" t="str">
        <f>IF(A6="","",1)</f>
        <v/>
      </c>
      <c r="AF6" s="494" t="str">
        <f>IF(A6="","",1)</f>
        <v/>
      </c>
      <c r="AG6" s="492" t="str">
        <f>IF('入力フォーム（複数一括申請）'!AI10="","",LEFT('入力フォーム（複数一括申請）'!AI10,1))</f>
        <v/>
      </c>
      <c r="AH6" s="492" t="str">
        <f>IF(AG6="1",3,"")</f>
        <v/>
      </c>
      <c r="AI6" s="493"/>
      <c r="AJ6" s="493"/>
      <c r="AK6" s="492" t="str">
        <f>IF('入力フォーム（複数一括申請）'!C10=7,1,IF('入力フォーム（複数一括申請）'!BX10="","",LEFT('入力フォーム（複数一括申請）'!BX10,1)))</f>
        <v/>
      </c>
      <c r="AL6" s="492" t="str">
        <f>IF(AK6="","",IF(AK6="4",7,1))</f>
        <v/>
      </c>
      <c r="AM6" s="492" t="str">
        <f>IF('入力フォーム（複数一括申請）'!AO10="","",IF(OR('入力フォーム（複数一括申請）'!AO10=官公需!$D$14,'入力フォーム（複数一括申請）'!AO10=官公需!$D$16,'入力フォーム（複数一括申請）'!AO10=官公需!$D$17),LEFT('入力フォーム（複数一括申請）'!AO10,2),LEFT('入力フォーム（複数一括申請）'!AO10,1)))</f>
        <v/>
      </c>
      <c r="AN6" s="492" t="str">
        <f>IF('入力フォーム（複数一括申請）'!AP10="","",'入力フォーム（複数一括申請）'!AP10)</f>
        <v/>
      </c>
      <c r="AO6" s="493"/>
      <c r="AP6" s="495" t="str">
        <f>IF('入力フォーム（複数一括申請）'!BY10="","",LEFT('入力フォーム（複数一括申請）'!BY10,1))</f>
        <v/>
      </c>
      <c r="AQ6" s="492" t="str">
        <f>IF('入力フォーム（複数一括申請）'!AS10="","",'入力フォーム（複数一括申請）'!AS10)</f>
        <v/>
      </c>
      <c r="AR6" s="493"/>
      <c r="AS6" s="493"/>
      <c r="AT6" s="493"/>
      <c r="AU6" s="495" t="str">
        <f>IF('入力フォーム（複数一括申請）'!BZ10="","",'入力フォーム（複数一括申請）'!BZ10)</f>
        <v/>
      </c>
      <c r="AV6" s="495" t="str">
        <f>IF('入力フォーム（複数一括申請）'!CA10="","",'入力フォーム（複数一括申請）'!CA10)</f>
        <v/>
      </c>
      <c r="AW6" s="495" t="str">
        <f>IF('入力フォーム（複数一括申請）'!CB10="","",'入力フォーム（複数一括申請）'!CB10)</f>
        <v/>
      </c>
      <c r="AX6" s="493"/>
      <c r="AY6" s="495" t="str">
        <f>IF('入力フォーム（複数一括申請）'!CD10="","",'入力フォーム（複数一括申請）'!CD10)</f>
        <v/>
      </c>
      <c r="AZ6" s="493"/>
    </row>
    <row r="7" spans="1:52" s="111" customFormat="1" ht="45" customHeight="1" x14ac:dyDescent="0.4">
      <c r="A7" s="491" t="str">
        <f>IF('入力フォーム（複数一括申請）'!D11="","",'入力フォーム（複数一括申請）'!D11)</f>
        <v/>
      </c>
      <c r="B7" s="492" t="str">
        <f>IF('入力フォーム（複数一括申請）'!E11="","",'入力フォーム（複数一括申請）'!E11)</f>
        <v/>
      </c>
      <c r="C7" s="492" t="str">
        <f ca="1">IF(A7="","",IF('入力フォーム（複数一括申請）'!F11="",YEAR(EOMONTH(TODAY(),-3))&amp;+"0401",'入力フォーム（複数一括申請）'!F11))</f>
        <v/>
      </c>
      <c r="D7" s="493"/>
      <c r="E7" s="492" t="str">
        <f>IF('入力フォーム（複数一括申請）'!H11="","",LEFT('入力フォーム（複数一括申請）'!H11,1))</f>
        <v/>
      </c>
      <c r="F7" s="492" t="str">
        <f>IF(I7="","",IF('入力フォーム（複数一括申請）'!D11='入力フォームマスタ（複数一括申請）'!$B$21,"外）"&amp;+LEFTB('入力フォーム（複数一括申請）'!J11,16),LEFTB('入力フォーム（複数一括申請）'!J11,20)))</f>
        <v/>
      </c>
      <c r="G7" s="493"/>
      <c r="H7" s="492" t="str">
        <f>IF('入力フォーム（複数一括申請）'!I11="","",IF('入力フォーム（複数一括申請）'!D11='入力フォームマスタ（複数一括申請）'!$B$17,"*"&amp;+LEFTB('入力フォーム（複数一括申請）'!I11,59),'入力フォーム（複数一括申請）'!I11))</f>
        <v/>
      </c>
      <c r="I7" s="492" t="str">
        <f>IF('入力フォーム（複数一括申請）'!J11="","",IF('入力フォーム（複数一括申請）'!D11='入力フォームマスタ（複数一括申請）'!$B$17,"＊"&amp;+LEFTB('入力フォーム（複数一括申請）'!J11,59),IF('入力フォーム（複数一括申請）'!D11='入力フォームマスタ（複数一括申請）'!$B$22,"名称のみ）"&amp;+LEFTB('入力フォーム（複数一括申請）'!J11,50),'入力フォーム（複数一括申請）'!J11)))</f>
        <v/>
      </c>
      <c r="J7" s="492" t="str">
        <f>IF('入力フォーム（複数一括申請）'!L11="","",'入力フォーム（複数一括申請）'!L11)</f>
        <v/>
      </c>
      <c r="K7" s="492" t="str">
        <f>IF('入力フォーム（複数一括申請）'!M11="","",'入力フォーム（複数一括申請）'!M11)</f>
        <v/>
      </c>
      <c r="L7" s="493"/>
      <c r="M7" s="494" t="str">
        <f t="shared" si="0"/>
        <v/>
      </c>
      <c r="N7" s="493"/>
      <c r="O7" s="492" t="str">
        <f>IF('入力フォーム（複数一括申請）'!Q11="","",'入力フォーム（複数一括申請）'!Q11)</f>
        <v/>
      </c>
      <c r="P7" s="492" t="str">
        <f>IF('入力フォーム（複数一括申請）'!R11="","",'入力フォーム（複数一括申請）'!R11)</f>
        <v/>
      </c>
      <c r="Q7" s="492" t="str">
        <f>IF('入力フォーム（複数一括申請）'!S11="","",'入力フォーム（複数一括申請）'!S11)</f>
        <v/>
      </c>
      <c r="R7" s="492" t="str">
        <f>IF('入力フォーム（複数一括申請）'!T11="","",'入力フォーム（複数一括申請）'!T11)</f>
        <v/>
      </c>
      <c r="S7" s="492" t="str">
        <f>IF('入力フォーム（複数一括申請）'!U11="","",'入力フォーム（複数一括申請）'!U11)</f>
        <v/>
      </c>
      <c r="T7" s="493"/>
      <c r="U7" s="492" t="str">
        <f>IF('入力フォーム（複数一括申請）'!W11="","",'入力フォーム（複数一括申請）'!W11)</f>
        <v/>
      </c>
      <c r="V7" s="493"/>
      <c r="W7" s="493"/>
      <c r="X7" s="493"/>
      <c r="Y7" s="493"/>
      <c r="Z7" s="493"/>
      <c r="AA7" s="493"/>
      <c r="AB7" s="493"/>
      <c r="AC7" s="493"/>
      <c r="AD7" s="493"/>
      <c r="AE7" s="494" t="str">
        <f t="shared" ref="AE7:AE55" si="1">IF(A7="","",1)</f>
        <v/>
      </c>
      <c r="AF7" s="494" t="str">
        <f t="shared" ref="AF7:AF55" si="2">IF(A7="","",1)</f>
        <v/>
      </c>
      <c r="AG7" s="492" t="str">
        <f>IF('入力フォーム（複数一括申請）'!AI11="","",LEFT('入力フォーム（複数一括申請）'!AI11,1))</f>
        <v/>
      </c>
      <c r="AH7" s="492" t="str">
        <f t="shared" ref="AH7:AH55" si="3">IF(AG7="1",3,"")</f>
        <v/>
      </c>
      <c r="AI7" s="493"/>
      <c r="AJ7" s="493"/>
      <c r="AK7" s="492" t="str">
        <f>IF('入力フォーム（複数一括申請）'!C11=7,1,IF('入力フォーム（複数一括申請）'!BX11="","",LEFT('入力フォーム（複数一括申請）'!BX11,1)))</f>
        <v/>
      </c>
      <c r="AL7" s="492" t="str">
        <f t="shared" ref="AL7:AL55" si="4">IF(AK7="","",IF(AK7="4",7,1))</f>
        <v/>
      </c>
      <c r="AM7" s="492" t="str">
        <f>IF('入力フォーム（複数一括申請）'!AO11="","",IF(OR('入力フォーム（複数一括申請）'!AO11=官公需!$D$14,'入力フォーム（複数一括申請）'!AO11=官公需!$D$16,'入力フォーム（複数一括申請）'!AO11=官公需!$D$17),LEFT('入力フォーム（複数一括申請）'!AO11,2),LEFT('入力フォーム（複数一括申請）'!AO11,1)))</f>
        <v/>
      </c>
      <c r="AN7" s="492" t="str">
        <f>IF('入力フォーム（複数一括申請）'!AP11="","",'入力フォーム（複数一括申請）'!AP11)</f>
        <v/>
      </c>
      <c r="AO7" s="493"/>
      <c r="AP7" s="495" t="str">
        <f>IF('入力フォーム（複数一括申請）'!BY11="","",LEFT('入力フォーム（複数一括申請）'!BY11,1))</f>
        <v/>
      </c>
      <c r="AQ7" s="492" t="str">
        <f>IF('入力フォーム（複数一括申請）'!AS11="","",'入力フォーム（複数一括申請）'!AS11)</f>
        <v/>
      </c>
      <c r="AR7" s="493"/>
      <c r="AS7" s="493"/>
      <c r="AT7" s="493"/>
      <c r="AU7" s="495" t="str">
        <f>IF('入力フォーム（複数一括申請）'!BZ11="","",'入力フォーム（複数一括申請）'!BZ11)</f>
        <v/>
      </c>
      <c r="AV7" s="495" t="str">
        <f>IF('入力フォーム（複数一括申請）'!CA11="","",'入力フォーム（複数一括申請）'!CA11)</f>
        <v/>
      </c>
      <c r="AW7" s="495" t="str">
        <f>IF('入力フォーム（複数一括申請）'!CB11="","",'入力フォーム（複数一括申請）'!CB11)</f>
        <v/>
      </c>
      <c r="AX7" s="493"/>
      <c r="AY7" s="495" t="str">
        <f>IF('入力フォーム（複数一括申請）'!CD11="","",'入力フォーム（複数一括申請）'!CD11)</f>
        <v/>
      </c>
      <c r="AZ7" s="493"/>
    </row>
    <row r="8" spans="1:52" s="111" customFormat="1" ht="45" customHeight="1" x14ac:dyDescent="0.4">
      <c r="A8" s="491" t="str">
        <f>IF('入力フォーム（複数一括申請）'!D12="","",'入力フォーム（複数一括申請）'!D12)</f>
        <v/>
      </c>
      <c r="B8" s="492" t="str">
        <f>IF('入力フォーム（複数一括申請）'!E12="","",'入力フォーム（複数一括申請）'!E12)</f>
        <v/>
      </c>
      <c r="C8" s="492" t="str">
        <f ca="1">IF(A8="","",IF('入力フォーム（複数一括申請）'!F12="",YEAR(EOMONTH(TODAY(),-3))&amp;+"0401",'入力フォーム（複数一括申請）'!F12))</f>
        <v/>
      </c>
      <c r="D8" s="493"/>
      <c r="E8" s="492" t="str">
        <f>IF('入力フォーム（複数一括申請）'!H12="","",LEFT('入力フォーム（複数一括申請）'!H12,1))</f>
        <v/>
      </c>
      <c r="F8" s="492" t="str">
        <f>IF(I8="","",IF('入力フォーム（複数一括申請）'!D12='入力フォームマスタ（複数一括申請）'!$B$21,"外）"&amp;+LEFTB('入力フォーム（複数一括申請）'!J12,16),LEFTB('入力フォーム（複数一括申請）'!J12,20)))</f>
        <v/>
      </c>
      <c r="G8" s="493"/>
      <c r="H8" s="492" t="str">
        <f>IF('入力フォーム（複数一括申請）'!I12="","",IF('入力フォーム（複数一括申請）'!D12='入力フォームマスタ（複数一括申請）'!$B$17,"*"&amp;+LEFTB('入力フォーム（複数一括申請）'!I12,59),'入力フォーム（複数一括申請）'!I12))</f>
        <v/>
      </c>
      <c r="I8" s="492" t="str">
        <f>IF('入力フォーム（複数一括申請）'!J12="","",IF('入力フォーム（複数一括申請）'!D12='入力フォームマスタ（複数一括申請）'!$B$17,"＊"&amp;+LEFTB('入力フォーム（複数一括申請）'!J12,59),IF('入力フォーム（複数一括申請）'!D12='入力フォームマスタ（複数一括申請）'!$B$22,"名称のみ）"&amp;+LEFTB('入力フォーム（複数一括申請）'!J12,50),'入力フォーム（複数一括申請）'!J12)))</f>
        <v/>
      </c>
      <c r="J8" s="492" t="str">
        <f>IF('入力フォーム（複数一括申請）'!L12="","",'入力フォーム（複数一括申請）'!L12)</f>
        <v/>
      </c>
      <c r="K8" s="492" t="str">
        <f>IF('入力フォーム（複数一括申請）'!M12="","",'入力フォーム（複数一括申請）'!M12)</f>
        <v/>
      </c>
      <c r="L8" s="493"/>
      <c r="M8" s="494" t="str">
        <f t="shared" si="0"/>
        <v/>
      </c>
      <c r="N8" s="493"/>
      <c r="O8" s="492" t="str">
        <f>IF('入力フォーム（複数一括申請）'!Q12="","",'入力フォーム（複数一括申請）'!Q12)</f>
        <v/>
      </c>
      <c r="P8" s="492" t="str">
        <f>IF('入力フォーム（複数一括申請）'!R12="","",'入力フォーム（複数一括申請）'!R12)</f>
        <v/>
      </c>
      <c r="Q8" s="492" t="str">
        <f>IF('入力フォーム（複数一括申請）'!S12="","",'入力フォーム（複数一括申請）'!S12)</f>
        <v/>
      </c>
      <c r="R8" s="492" t="str">
        <f>IF('入力フォーム（複数一括申請）'!T12="","",'入力フォーム（複数一括申請）'!T12)</f>
        <v/>
      </c>
      <c r="S8" s="492" t="str">
        <f>IF('入力フォーム（複数一括申請）'!U12="","",'入力フォーム（複数一括申請）'!U12)</f>
        <v/>
      </c>
      <c r="T8" s="493"/>
      <c r="U8" s="492" t="str">
        <f>IF('入力フォーム（複数一括申請）'!W12="","",'入力フォーム（複数一括申請）'!W12)</f>
        <v/>
      </c>
      <c r="V8" s="493"/>
      <c r="W8" s="493"/>
      <c r="X8" s="493"/>
      <c r="Y8" s="493"/>
      <c r="Z8" s="493"/>
      <c r="AA8" s="493"/>
      <c r="AB8" s="493"/>
      <c r="AC8" s="493"/>
      <c r="AD8" s="493"/>
      <c r="AE8" s="494" t="str">
        <f t="shared" si="1"/>
        <v/>
      </c>
      <c r="AF8" s="494" t="str">
        <f t="shared" si="2"/>
        <v/>
      </c>
      <c r="AG8" s="492" t="str">
        <f>IF('入力フォーム（複数一括申請）'!AI12="","",LEFT('入力フォーム（複数一括申請）'!AI12,1))</f>
        <v/>
      </c>
      <c r="AH8" s="492" t="str">
        <f t="shared" si="3"/>
        <v/>
      </c>
      <c r="AI8" s="493"/>
      <c r="AJ8" s="493"/>
      <c r="AK8" s="492" t="str">
        <f>IF('入力フォーム（複数一括申請）'!C12=7,1,IF('入力フォーム（複数一括申請）'!BX12="","",LEFT('入力フォーム（複数一括申請）'!BX12,1)))</f>
        <v/>
      </c>
      <c r="AL8" s="492" t="str">
        <f t="shared" si="4"/>
        <v/>
      </c>
      <c r="AM8" s="492" t="str">
        <f>IF('入力フォーム（複数一括申請）'!AO12="","",IF(OR('入力フォーム（複数一括申請）'!AO12=官公需!$D$14,'入力フォーム（複数一括申請）'!AO12=官公需!$D$16,'入力フォーム（複数一括申請）'!AO12=官公需!$D$17),LEFT('入力フォーム（複数一括申請）'!AO12,2),LEFT('入力フォーム（複数一括申請）'!AO12,1)))</f>
        <v/>
      </c>
      <c r="AN8" s="492" t="str">
        <f>IF('入力フォーム（複数一括申請）'!AP12="","",'入力フォーム（複数一括申請）'!AP12)</f>
        <v/>
      </c>
      <c r="AO8" s="493"/>
      <c r="AP8" s="495" t="str">
        <f>IF('入力フォーム（複数一括申請）'!BY12="","",LEFT('入力フォーム（複数一括申請）'!BY12,1))</f>
        <v/>
      </c>
      <c r="AQ8" s="492" t="str">
        <f>IF('入力フォーム（複数一括申請）'!AS12="","",'入力フォーム（複数一括申請）'!AS12)</f>
        <v/>
      </c>
      <c r="AR8" s="493"/>
      <c r="AS8" s="493"/>
      <c r="AT8" s="493"/>
      <c r="AU8" s="495" t="str">
        <f>IF('入力フォーム（複数一括申請）'!BZ12="","",'入力フォーム（複数一括申請）'!BZ12)</f>
        <v/>
      </c>
      <c r="AV8" s="495" t="str">
        <f>IF('入力フォーム（複数一括申請）'!CA12="","",'入力フォーム（複数一括申請）'!CA12)</f>
        <v/>
      </c>
      <c r="AW8" s="495" t="str">
        <f>IF('入力フォーム（複数一括申請）'!CB12="","",'入力フォーム（複数一括申請）'!CB12)</f>
        <v/>
      </c>
      <c r="AX8" s="493"/>
      <c r="AY8" s="495" t="str">
        <f>IF('入力フォーム（複数一括申請）'!CD12="","",'入力フォーム（複数一括申請）'!CD12)</f>
        <v/>
      </c>
      <c r="AZ8" s="493"/>
    </row>
    <row r="9" spans="1:52" s="111" customFormat="1" ht="45" customHeight="1" x14ac:dyDescent="0.4">
      <c r="A9" s="491" t="str">
        <f>IF('入力フォーム（複数一括申請）'!D13="","",'入力フォーム（複数一括申請）'!D13)</f>
        <v/>
      </c>
      <c r="B9" s="492" t="str">
        <f>IF('入力フォーム（複数一括申請）'!E13="","",'入力フォーム（複数一括申請）'!E13)</f>
        <v/>
      </c>
      <c r="C9" s="492" t="str">
        <f ca="1">IF(A9="","",IF('入力フォーム（複数一括申請）'!F13="",YEAR(EOMONTH(TODAY(),-3))&amp;+"0401",'入力フォーム（複数一括申請）'!F13))</f>
        <v/>
      </c>
      <c r="D9" s="493"/>
      <c r="E9" s="492" t="str">
        <f>IF('入力フォーム（複数一括申請）'!H13="","",LEFT('入力フォーム（複数一括申請）'!H13,1))</f>
        <v/>
      </c>
      <c r="F9" s="492" t="str">
        <f>IF(I9="","",IF('入力フォーム（複数一括申請）'!D13='入力フォームマスタ（複数一括申請）'!$B$21,"外）"&amp;+LEFTB('入力フォーム（複数一括申請）'!J13,16),LEFTB('入力フォーム（複数一括申請）'!J13,20)))</f>
        <v/>
      </c>
      <c r="G9" s="493"/>
      <c r="H9" s="492" t="str">
        <f>IF('入力フォーム（複数一括申請）'!I13="","",IF('入力フォーム（複数一括申請）'!D13='入力フォームマスタ（複数一括申請）'!$B$17,"*"&amp;+LEFTB('入力フォーム（複数一括申請）'!I13,59),'入力フォーム（複数一括申請）'!I13))</f>
        <v/>
      </c>
      <c r="I9" s="492" t="str">
        <f>IF('入力フォーム（複数一括申請）'!J13="","",IF('入力フォーム（複数一括申請）'!D13='入力フォームマスタ（複数一括申請）'!$B$17,"＊"&amp;+LEFTB('入力フォーム（複数一括申請）'!J13,59),IF('入力フォーム（複数一括申請）'!D13='入力フォームマスタ（複数一括申請）'!$B$22,"名称のみ）"&amp;+LEFTB('入力フォーム（複数一括申請）'!J13,50),'入力フォーム（複数一括申請）'!J13)))</f>
        <v/>
      </c>
      <c r="J9" s="492" t="str">
        <f>IF('入力フォーム（複数一括申請）'!L13="","",'入力フォーム（複数一括申請）'!L13)</f>
        <v/>
      </c>
      <c r="K9" s="492" t="str">
        <f>IF('入力フォーム（複数一括申請）'!M13="","",'入力フォーム（複数一括申請）'!M13)</f>
        <v/>
      </c>
      <c r="L9" s="493"/>
      <c r="M9" s="494" t="str">
        <f t="shared" si="0"/>
        <v/>
      </c>
      <c r="N9" s="493"/>
      <c r="O9" s="492" t="str">
        <f>IF('入力フォーム（複数一括申請）'!Q13="","",'入力フォーム（複数一括申請）'!Q13)</f>
        <v/>
      </c>
      <c r="P9" s="492" t="str">
        <f>IF('入力フォーム（複数一括申請）'!R13="","",'入力フォーム（複数一括申請）'!R13)</f>
        <v/>
      </c>
      <c r="Q9" s="492" t="str">
        <f>IF('入力フォーム（複数一括申請）'!S13="","",'入力フォーム（複数一括申請）'!S13)</f>
        <v/>
      </c>
      <c r="R9" s="492" t="str">
        <f>IF('入力フォーム（複数一括申請）'!T13="","",'入力フォーム（複数一括申請）'!T13)</f>
        <v/>
      </c>
      <c r="S9" s="492" t="str">
        <f>IF('入力フォーム（複数一括申請）'!U13="","",'入力フォーム（複数一括申請）'!U13)</f>
        <v/>
      </c>
      <c r="T9" s="493"/>
      <c r="U9" s="492" t="str">
        <f>IF('入力フォーム（複数一括申請）'!W13="","",'入力フォーム（複数一括申請）'!W13)</f>
        <v/>
      </c>
      <c r="V9" s="493"/>
      <c r="W9" s="493"/>
      <c r="X9" s="493"/>
      <c r="Y9" s="493"/>
      <c r="Z9" s="493"/>
      <c r="AA9" s="493"/>
      <c r="AB9" s="493"/>
      <c r="AC9" s="493"/>
      <c r="AD9" s="493"/>
      <c r="AE9" s="494" t="str">
        <f t="shared" si="1"/>
        <v/>
      </c>
      <c r="AF9" s="494" t="str">
        <f t="shared" si="2"/>
        <v/>
      </c>
      <c r="AG9" s="492" t="str">
        <f>IF('入力フォーム（複数一括申請）'!AI13="","",LEFT('入力フォーム（複数一括申請）'!AI13,1))</f>
        <v/>
      </c>
      <c r="AH9" s="492" t="str">
        <f t="shared" si="3"/>
        <v/>
      </c>
      <c r="AI9" s="493"/>
      <c r="AJ9" s="493"/>
      <c r="AK9" s="492" t="str">
        <f>IF('入力フォーム（複数一括申請）'!C13=7,1,IF('入力フォーム（複数一括申請）'!BX13="","",LEFT('入力フォーム（複数一括申請）'!BX13,1)))</f>
        <v/>
      </c>
      <c r="AL9" s="492" t="str">
        <f t="shared" si="4"/>
        <v/>
      </c>
      <c r="AM9" s="492" t="str">
        <f>IF('入力フォーム（複数一括申請）'!AO13="","",IF(OR('入力フォーム（複数一括申請）'!AO13=官公需!$D$14,'入力フォーム（複数一括申請）'!AO13=官公需!$D$16,'入力フォーム（複数一括申請）'!AO13=官公需!$D$17),LEFT('入力フォーム（複数一括申請）'!AO13,2),LEFT('入力フォーム（複数一括申請）'!AO13,1)))</f>
        <v/>
      </c>
      <c r="AN9" s="492" t="str">
        <f>IF('入力フォーム（複数一括申請）'!AP13="","",'入力フォーム（複数一括申請）'!AP13)</f>
        <v/>
      </c>
      <c r="AO9" s="493"/>
      <c r="AP9" s="495" t="str">
        <f>IF('入力フォーム（複数一括申請）'!BY13="","",LEFT('入力フォーム（複数一括申請）'!BY13,1))</f>
        <v/>
      </c>
      <c r="AQ9" s="492" t="str">
        <f>IF('入力フォーム（複数一括申請）'!AS13="","",'入力フォーム（複数一括申請）'!AS13)</f>
        <v/>
      </c>
      <c r="AR9" s="493"/>
      <c r="AS9" s="493"/>
      <c r="AT9" s="493"/>
      <c r="AU9" s="495" t="str">
        <f>IF('入力フォーム（複数一括申請）'!BZ13="","",'入力フォーム（複数一括申請）'!BZ13)</f>
        <v/>
      </c>
      <c r="AV9" s="495" t="str">
        <f>IF('入力フォーム（複数一括申請）'!CA13="","",'入力フォーム（複数一括申請）'!CA13)</f>
        <v/>
      </c>
      <c r="AW9" s="495" t="str">
        <f>IF('入力フォーム（複数一括申請）'!CB13="","",'入力フォーム（複数一括申請）'!CB13)</f>
        <v/>
      </c>
      <c r="AX9" s="493"/>
      <c r="AY9" s="495" t="str">
        <f>IF('入力フォーム（複数一括申請）'!CD13="","",'入力フォーム（複数一括申請）'!CD13)</f>
        <v/>
      </c>
      <c r="AZ9" s="493"/>
    </row>
    <row r="10" spans="1:52" s="111" customFormat="1" ht="45" customHeight="1" x14ac:dyDescent="0.4">
      <c r="A10" s="491" t="str">
        <f>IF('入力フォーム（複数一括申請）'!D14="","",'入力フォーム（複数一括申請）'!D14)</f>
        <v/>
      </c>
      <c r="B10" s="492" t="str">
        <f>IF('入力フォーム（複数一括申請）'!E14="","",'入力フォーム（複数一括申請）'!E14)</f>
        <v/>
      </c>
      <c r="C10" s="492" t="str">
        <f ca="1">IF(A10="","",IF('入力フォーム（複数一括申請）'!F14="",YEAR(EOMONTH(TODAY(),-3))&amp;+"0401",'入力フォーム（複数一括申請）'!F14))</f>
        <v/>
      </c>
      <c r="D10" s="493"/>
      <c r="E10" s="492" t="str">
        <f>IF('入力フォーム（複数一括申請）'!H14="","",LEFT('入力フォーム（複数一括申請）'!H14,1))</f>
        <v/>
      </c>
      <c r="F10" s="492" t="str">
        <f>IF(I10="","",IF('入力フォーム（複数一括申請）'!D14='入力フォームマスタ（複数一括申請）'!$B$21,"外）"&amp;+LEFTB('入力フォーム（複数一括申請）'!J14,16),LEFTB('入力フォーム（複数一括申請）'!J14,20)))</f>
        <v/>
      </c>
      <c r="G10" s="493"/>
      <c r="H10" s="492" t="str">
        <f>IF('入力フォーム（複数一括申請）'!I14="","",IF('入力フォーム（複数一括申請）'!D14='入力フォームマスタ（複数一括申請）'!$B$17,"*"&amp;+LEFTB('入力フォーム（複数一括申請）'!I14,59),'入力フォーム（複数一括申請）'!I14))</f>
        <v/>
      </c>
      <c r="I10" s="492" t="str">
        <f>IF('入力フォーム（複数一括申請）'!J14="","",IF('入力フォーム（複数一括申請）'!D14='入力フォームマスタ（複数一括申請）'!$B$17,"＊"&amp;+LEFTB('入力フォーム（複数一括申請）'!J14,59),IF('入力フォーム（複数一括申請）'!D14='入力フォームマスタ（複数一括申請）'!$B$22,"名称のみ）"&amp;+LEFTB('入力フォーム（複数一括申請）'!J14,50),'入力フォーム（複数一括申請）'!J14)))</f>
        <v/>
      </c>
      <c r="J10" s="492" t="str">
        <f>IF('入力フォーム（複数一括申請）'!L14="","",'入力フォーム（複数一括申請）'!L14)</f>
        <v/>
      </c>
      <c r="K10" s="492" t="str">
        <f>IF('入力フォーム（複数一括申請）'!M14="","",'入力フォーム（複数一括申請）'!M14)</f>
        <v/>
      </c>
      <c r="L10" s="493"/>
      <c r="M10" s="494" t="str">
        <f t="shared" si="0"/>
        <v/>
      </c>
      <c r="N10" s="493"/>
      <c r="O10" s="492" t="str">
        <f>IF('入力フォーム（複数一括申請）'!Q14="","",'入力フォーム（複数一括申請）'!Q14)</f>
        <v/>
      </c>
      <c r="P10" s="492" t="str">
        <f>IF('入力フォーム（複数一括申請）'!R14="","",'入力フォーム（複数一括申請）'!R14)</f>
        <v/>
      </c>
      <c r="Q10" s="492" t="str">
        <f>IF('入力フォーム（複数一括申請）'!S14="","",'入力フォーム（複数一括申請）'!S14)</f>
        <v/>
      </c>
      <c r="R10" s="492" t="str">
        <f>IF('入力フォーム（複数一括申請）'!T14="","",'入力フォーム（複数一括申請）'!T14)</f>
        <v/>
      </c>
      <c r="S10" s="492" t="str">
        <f>IF('入力フォーム（複数一括申請）'!U14="","",'入力フォーム（複数一括申請）'!U14)</f>
        <v/>
      </c>
      <c r="T10" s="493"/>
      <c r="U10" s="492" t="str">
        <f>IF('入力フォーム（複数一括申請）'!W14="","",'入力フォーム（複数一括申請）'!W14)</f>
        <v/>
      </c>
      <c r="V10" s="493"/>
      <c r="W10" s="493"/>
      <c r="X10" s="493"/>
      <c r="Y10" s="493"/>
      <c r="Z10" s="493"/>
      <c r="AA10" s="493"/>
      <c r="AB10" s="493"/>
      <c r="AC10" s="493"/>
      <c r="AD10" s="493"/>
      <c r="AE10" s="494" t="str">
        <f t="shared" si="1"/>
        <v/>
      </c>
      <c r="AF10" s="494" t="str">
        <f t="shared" si="2"/>
        <v/>
      </c>
      <c r="AG10" s="492" t="str">
        <f>IF('入力フォーム（複数一括申請）'!AI14="","",LEFT('入力フォーム（複数一括申請）'!AI14,1))</f>
        <v/>
      </c>
      <c r="AH10" s="492" t="str">
        <f t="shared" si="3"/>
        <v/>
      </c>
      <c r="AI10" s="493"/>
      <c r="AJ10" s="493"/>
      <c r="AK10" s="492" t="str">
        <f>IF('入力フォーム（複数一括申請）'!C14=7,1,IF('入力フォーム（複数一括申請）'!BX14="","",LEFT('入力フォーム（複数一括申請）'!BX14,1)))</f>
        <v/>
      </c>
      <c r="AL10" s="492" t="str">
        <f t="shared" si="4"/>
        <v/>
      </c>
      <c r="AM10" s="492" t="str">
        <f>IF('入力フォーム（複数一括申請）'!AO14="","",IF(OR('入力フォーム（複数一括申請）'!AO14=官公需!$D$14,'入力フォーム（複数一括申請）'!AO14=官公需!$D$16,'入力フォーム（複数一括申請）'!AO14=官公需!$D$17),LEFT('入力フォーム（複数一括申請）'!AO14,2),LEFT('入力フォーム（複数一括申請）'!AO14,1)))</f>
        <v/>
      </c>
      <c r="AN10" s="492" t="str">
        <f>IF('入力フォーム（複数一括申請）'!AP14="","",'入力フォーム（複数一括申請）'!AP14)</f>
        <v/>
      </c>
      <c r="AO10" s="493"/>
      <c r="AP10" s="495" t="str">
        <f>IF('入力フォーム（複数一括申請）'!BY14="","",LEFT('入力フォーム（複数一括申請）'!BY14,1))</f>
        <v/>
      </c>
      <c r="AQ10" s="492" t="str">
        <f>IF('入力フォーム（複数一括申請）'!AS14="","",'入力フォーム（複数一括申請）'!AS14)</f>
        <v/>
      </c>
      <c r="AR10" s="493"/>
      <c r="AS10" s="493"/>
      <c r="AT10" s="493"/>
      <c r="AU10" s="495" t="str">
        <f>IF('入力フォーム（複数一括申請）'!BZ14="","",'入力フォーム（複数一括申請）'!BZ14)</f>
        <v/>
      </c>
      <c r="AV10" s="495" t="str">
        <f>IF('入力フォーム（複数一括申請）'!CA14="","",'入力フォーム（複数一括申請）'!CA14)</f>
        <v/>
      </c>
      <c r="AW10" s="495" t="str">
        <f>IF('入力フォーム（複数一括申請）'!CB14="","",'入力フォーム（複数一括申請）'!CB14)</f>
        <v/>
      </c>
      <c r="AX10" s="493"/>
      <c r="AY10" s="495" t="str">
        <f>IF('入力フォーム（複数一括申請）'!CD14="","",'入力フォーム（複数一括申請）'!CD14)</f>
        <v/>
      </c>
      <c r="AZ10" s="493"/>
    </row>
    <row r="11" spans="1:52" s="111" customFormat="1" ht="45" customHeight="1" x14ac:dyDescent="0.4">
      <c r="A11" s="491" t="str">
        <f>IF('入力フォーム（複数一括申請）'!D15="","",'入力フォーム（複数一括申請）'!D15)</f>
        <v/>
      </c>
      <c r="B11" s="492" t="str">
        <f>IF('入力フォーム（複数一括申請）'!E15="","",'入力フォーム（複数一括申請）'!E15)</f>
        <v/>
      </c>
      <c r="C11" s="492" t="str">
        <f ca="1">IF(A11="","",IF('入力フォーム（複数一括申請）'!F15="",YEAR(EOMONTH(TODAY(),-3))&amp;+"0401",'入力フォーム（複数一括申請）'!F15))</f>
        <v/>
      </c>
      <c r="D11" s="493"/>
      <c r="E11" s="492" t="str">
        <f>IF('入力フォーム（複数一括申請）'!H15="","",LEFT('入力フォーム（複数一括申請）'!H15,1))</f>
        <v/>
      </c>
      <c r="F11" s="492" t="str">
        <f>IF(I11="","",IF('入力フォーム（複数一括申請）'!D15='入力フォームマスタ（複数一括申請）'!$B$21,"外）"&amp;+LEFTB('入力フォーム（複数一括申請）'!J15,16),LEFTB('入力フォーム（複数一括申請）'!J15,20)))</f>
        <v/>
      </c>
      <c r="G11" s="493"/>
      <c r="H11" s="492" t="str">
        <f>IF('入力フォーム（複数一括申請）'!I15="","",IF('入力フォーム（複数一括申請）'!D15='入力フォームマスタ（複数一括申請）'!$B$17,"*"&amp;+LEFTB('入力フォーム（複数一括申請）'!I15,59),'入力フォーム（複数一括申請）'!I15))</f>
        <v/>
      </c>
      <c r="I11" s="492" t="str">
        <f>IF('入力フォーム（複数一括申請）'!J15="","",IF('入力フォーム（複数一括申請）'!D15='入力フォームマスタ（複数一括申請）'!$B$17,"＊"&amp;+LEFTB('入力フォーム（複数一括申請）'!J15,59),IF('入力フォーム（複数一括申請）'!D15='入力フォームマスタ（複数一括申請）'!$B$22,"名称のみ）"&amp;+LEFTB('入力フォーム（複数一括申請）'!J15,50),'入力フォーム（複数一括申請）'!J15)))</f>
        <v/>
      </c>
      <c r="J11" s="492" t="str">
        <f>IF('入力フォーム（複数一括申請）'!L15="","",'入力フォーム（複数一括申請）'!L15)</f>
        <v/>
      </c>
      <c r="K11" s="492" t="str">
        <f>IF('入力フォーム（複数一括申請）'!M15="","",'入力フォーム（複数一括申請）'!M15)</f>
        <v/>
      </c>
      <c r="L11" s="493"/>
      <c r="M11" s="494" t="str">
        <f t="shared" si="0"/>
        <v/>
      </c>
      <c r="N11" s="493"/>
      <c r="O11" s="492" t="str">
        <f>IF('入力フォーム（複数一括申請）'!Q15="","",'入力フォーム（複数一括申請）'!Q15)</f>
        <v/>
      </c>
      <c r="P11" s="492" t="str">
        <f>IF('入力フォーム（複数一括申請）'!R15="","",'入力フォーム（複数一括申請）'!R15)</f>
        <v/>
      </c>
      <c r="Q11" s="492" t="str">
        <f>IF('入力フォーム（複数一括申請）'!S15="","",'入力フォーム（複数一括申請）'!S15)</f>
        <v/>
      </c>
      <c r="R11" s="492" t="str">
        <f>IF('入力フォーム（複数一括申請）'!T15="","",'入力フォーム（複数一括申請）'!T15)</f>
        <v/>
      </c>
      <c r="S11" s="492" t="str">
        <f>IF('入力フォーム（複数一括申請）'!U15="","",'入力フォーム（複数一括申請）'!U15)</f>
        <v/>
      </c>
      <c r="T11" s="493"/>
      <c r="U11" s="492" t="str">
        <f>IF('入力フォーム（複数一括申請）'!W15="","",'入力フォーム（複数一括申請）'!W15)</f>
        <v/>
      </c>
      <c r="V11" s="493"/>
      <c r="W11" s="493"/>
      <c r="X11" s="493"/>
      <c r="Y11" s="493"/>
      <c r="Z11" s="493"/>
      <c r="AA11" s="493"/>
      <c r="AB11" s="493"/>
      <c r="AC11" s="493"/>
      <c r="AD11" s="493"/>
      <c r="AE11" s="494" t="str">
        <f t="shared" si="1"/>
        <v/>
      </c>
      <c r="AF11" s="494" t="str">
        <f t="shared" si="2"/>
        <v/>
      </c>
      <c r="AG11" s="492" t="str">
        <f>IF('入力フォーム（複数一括申請）'!AI15="","",LEFT('入力フォーム（複数一括申請）'!AI15,1))</f>
        <v/>
      </c>
      <c r="AH11" s="492" t="str">
        <f t="shared" si="3"/>
        <v/>
      </c>
      <c r="AI11" s="493"/>
      <c r="AJ11" s="493"/>
      <c r="AK11" s="492" t="str">
        <f>IF('入力フォーム（複数一括申請）'!C15=7,1,IF('入力フォーム（複数一括申請）'!BX15="","",LEFT('入力フォーム（複数一括申請）'!BX15,1)))</f>
        <v/>
      </c>
      <c r="AL11" s="492" t="str">
        <f t="shared" si="4"/>
        <v/>
      </c>
      <c r="AM11" s="492" t="str">
        <f>IF('入力フォーム（複数一括申請）'!AO15="","",IF(OR('入力フォーム（複数一括申請）'!AO15=官公需!$D$14,'入力フォーム（複数一括申請）'!AO15=官公需!$D$16,'入力フォーム（複数一括申請）'!AO15=官公需!$D$17),LEFT('入力フォーム（複数一括申請）'!AO15,2),LEFT('入力フォーム（複数一括申請）'!AO15,1)))</f>
        <v/>
      </c>
      <c r="AN11" s="492" t="str">
        <f>IF('入力フォーム（複数一括申請）'!AP15="","",'入力フォーム（複数一括申請）'!AP15)</f>
        <v/>
      </c>
      <c r="AO11" s="493"/>
      <c r="AP11" s="495" t="str">
        <f>IF('入力フォーム（複数一括申請）'!BY15="","",LEFT('入力フォーム（複数一括申請）'!BY15,1))</f>
        <v/>
      </c>
      <c r="AQ11" s="492" t="str">
        <f>IF('入力フォーム（複数一括申請）'!AS15="","",'入力フォーム（複数一括申請）'!AS15)</f>
        <v/>
      </c>
      <c r="AR11" s="493"/>
      <c r="AS11" s="493"/>
      <c r="AT11" s="493"/>
      <c r="AU11" s="495" t="str">
        <f>IF('入力フォーム（複数一括申請）'!BZ15="","",'入力フォーム（複数一括申請）'!BZ15)</f>
        <v/>
      </c>
      <c r="AV11" s="495" t="str">
        <f>IF('入力フォーム（複数一括申請）'!CA15="","",'入力フォーム（複数一括申請）'!CA15)</f>
        <v/>
      </c>
      <c r="AW11" s="495" t="str">
        <f>IF('入力フォーム（複数一括申請）'!CB15="","",'入力フォーム（複数一括申請）'!CB15)</f>
        <v/>
      </c>
      <c r="AX11" s="493"/>
      <c r="AY11" s="495" t="str">
        <f>IF('入力フォーム（複数一括申請）'!CD15="","",'入力フォーム（複数一括申請）'!CD15)</f>
        <v/>
      </c>
      <c r="AZ11" s="493"/>
    </row>
    <row r="12" spans="1:52" s="111" customFormat="1" ht="45" customHeight="1" x14ac:dyDescent="0.4">
      <c r="A12" s="491" t="str">
        <f>IF('入力フォーム（複数一括申請）'!D16="","",'入力フォーム（複数一括申請）'!D16)</f>
        <v/>
      </c>
      <c r="B12" s="492" t="str">
        <f>IF('入力フォーム（複数一括申請）'!E16="","",'入力フォーム（複数一括申請）'!E16)</f>
        <v/>
      </c>
      <c r="C12" s="492" t="str">
        <f ca="1">IF(A12="","",IF('入力フォーム（複数一括申請）'!F16="",YEAR(EOMONTH(TODAY(),-3))&amp;+"0401",'入力フォーム（複数一括申請）'!F16))</f>
        <v/>
      </c>
      <c r="D12" s="493"/>
      <c r="E12" s="492" t="str">
        <f>IF('入力フォーム（複数一括申請）'!H16="","",LEFT('入力フォーム（複数一括申請）'!H16,1))</f>
        <v/>
      </c>
      <c r="F12" s="492" t="str">
        <f>IF(I12="","",IF('入力フォーム（複数一括申請）'!D16='入力フォームマスタ（複数一括申請）'!$B$21,"外）"&amp;+LEFTB('入力フォーム（複数一括申請）'!J16,16),LEFTB('入力フォーム（複数一括申請）'!J16,20)))</f>
        <v/>
      </c>
      <c r="G12" s="493"/>
      <c r="H12" s="492" t="str">
        <f>IF('入力フォーム（複数一括申請）'!I16="","",IF('入力フォーム（複数一括申請）'!D16='入力フォームマスタ（複数一括申請）'!$B$17,"*"&amp;+LEFTB('入力フォーム（複数一括申請）'!I16,59),'入力フォーム（複数一括申請）'!I16))</f>
        <v/>
      </c>
      <c r="I12" s="492" t="str">
        <f>IF('入力フォーム（複数一括申請）'!J16="","",IF('入力フォーム（複数一括申請）'!D16='入力フォームマスタ（複数一括申請）'!$B$17,"＊"&amp;+LEFTB('入力フォーム（複数一括申請）'!J16,59),IF('入力フォーム（複数一括申請）'!D16='入力フォームマスタ（複数一括申請）'!$B$22,"名称のみ）"&amp;+LEFTB('入力フォーム（複数一括申請）'!J16,50),'入力フォーム（複数一括申請）'!J16)))</f>
        <v/>
      </c>
      <c r="J12" s="492" t="str">
        <f>IF('入力フォーム（複数一括申請）'!L16="","",'入力フォーム（複数一括申請）'!L16)</f>
        <v/>
      </c>
      <c r="K12" s="492" t="str">
        <f>IF('入力フォーム（複数一括申請）'!M16="","",'入力フォーム（複数一括申請）'!M16)</f>
        <v/>
      </c>
      <c r="L12" s="493"/>
      <c r="M12" s="494" t="str">
        <f t="shared" si="0"/>
        <v/>
      </c>
      <c r="N12" s="493"/>
      <c r="O12" s="492" t="str">
        <f>IF('入力フォーム（複数一括申請）'!Q16="","",'入力フォーム（複数一括申請）'!Q16)</f>
        <v/>
      </c>
      <c r="P12" s="492" t="str">
        <f>IF('入力フォーム（複数一括申請）'!R16="","",'入力フォーム（複数一括申請）'!R16)</f>
        <v/>
      </c>
      <c r="Q12" s="492" t="str">
        <f>IF('入力フォーム（複数一括申請）'!S16="","",'入力フォーム（複数一括申請）'!S16)</f>
        <v/>
      </c>
      <c r="R12" s="492" t="str">
        <f>IF('入力フォーム（複数一括申請）'!T16="","",'入力フォーム（複数一括申請）'!T16)</f>
        <v/>
      </c>
      <c r="S12" s="492" t="str">
        <f>IF('入力フォーム（複数一括申請）'!U16="","",'入力フォーム（複数一括申請）'!U16)</f>
        <v/>
      </c>
      <c r="T12" s="493"/>
      <c r="U12" s="492" t="str">
        <f>IF('入力フォーム（複数一括申請）'!W16="","",'入力フォーム（複数一括申請）'!W16)</f>
        <v/>
      </c>
      <c r="V12" s="493"/>
      <c r="W12" s="493"/>
      <c r="X12" s="493"/>
      <c r="Y12" s="493"/>
      <c r="Z12" s="493"/>
      <c r="AA12" s="493"/>
      <c r="AB12" s="493"/>
      <c r="AC12" s="493"/>
      <c r="AD12" s="493"/>
      <c r="AE12" s="494" t="str">
        <f t="shared" si="1"/>
        <v/>
      </c>
      <c r="AF12" s="494" t="str">
        <f t="shared" si="2"/>
        <v/>
      </c>
      <c r="AG12" s="492" t="str">
        <f>IF('入力フォーム（複数一括申請）'!AI16="","",LEFT('入力フォーム（複数一括申請）'!AI16,1))</f>
        <v/>
      </c>
      <c r="AH12" s="492" t="str">
        <f t="shared" si="3"/>
        <v/>
      </c>
      <c r="AI12" s="493"/>
      <c r="AJ12" s="493"/>
      <c r="AK12" s="492" t="str">
        <f>IF('入力フォーム（複数一括申請）'!C16=7,1,IF('入力フォーム（複数一括申請）'!BX16="","",LEFT('入力フォーム（複数一括申請）'!BX16,1)))</f>
        <v/>
      </c>
      <c r="AL12" s="492" t="str">
        <f t="shared" si="4"/>
        <v/>
      </c>
      <c r="AM12" s="492" t="str">
        <f>IF('入力フォーム（複数一括申請）'!AO16="","",IF(OR('入力フォーム（複数一括申請）'!AO16=官公需!$D$14,'入力フォーム（複数一括申請）'!AO16=官公需!$D$16,'入力フォーム（複数一括申請）'!AO16=官公需!$D$17),LEFT('入力フォーム（複数一括申請）'!AO16,2),LEFT('入力フォーム（複数一括申請）'!AO16,1)))</f>
        <v/>
      </c>
      <c r="AN12" s="492" t="str">
        <f>IF('入力フォーム（複数一括申請）'!AP16="","",'入力フォーム（複数一括申請）'!AP16)</f>
        <v/>
      </c>
      <c r="AO12" s="493"/>
      <c r="AP12" s="495" t="str">
        <f>IF('入力フォーム（複数一括申請）'!BY16="","",LEFT('入力フォーム（複数一括申請）'!BY16,1))</f>
        <v/>
      </c>
      <c r="AQ12" s="492" t="str">
        <f>IF('入力フォーム（複数一括申請）'!AS16="","",'入力フォーム（複数一括申請）'!AS16)</f>
        <v/>
      </c>
      <c r="AR12" s="493"/>
      <c r="AS12" s="493"/>
      <c r="AT12" s="493"/>
      <c r="AU12" s="495" t="str">
        <f>IF('入力フォーム（複数一括申請）'!BZ16="","",'入力フォーム（複数一括申請）'!BZ16)</f>
        <v/>
      </c>
      <c r="AV12" s="495" t="str">
        <f>IF('入力フォーム（複数一括申請）'!CA16="","",'入力フォーム（複数一括申請）'!CA16)</f>
        <v/>
      </c>
      <c r="AW12" s="495" t="str">
        <f>IF('入力フォーム（複数一括申請）'!CB16="","",'入力フォーム（複数一括申請）'!CB16)</f>
        <v/>
      </c>
      <c r="AX12" s="493"/>
      <c r="AY12" s="495" t="str">
        <f>IF('入力フォーム（複数一括申請）'!CD16="","",'入力フォーム（複数一括申請）'!CD16)</f>
        <v/>
      </c>
      <c r="AZ12" s="493"/>
    </row>
    <row r="13" spans="1:52" s="111" customFormat="1" ht="45" customHeight="1" x14ac:dyDescent="0.4">
      <c r="A13" s="491" t="str">
        <f>IF('入力フォーム（複数一括申請）'!D17="","",'入力フォーム（複数一括申請）'!D17)</f>
        <v/>
      </c>
      <c r="B13" s="492" t="str">
        <f>IF('入力フォーム（複数一括申請）'!E17="","",'入力フォーム（複数一括申請）'!E17)</f>
        <v/>
      </c>
      <c r="C13" s="492" t="str">
        <f ca="1">IF(A13="","",IF('入力フォーム（複数一括申請）'!F17="",YEAR(EOMONTH(TODAY(),-3))&amp;+"0401",'入力フォーム（複数一括申請）'!F17))</f>
        <v/>
      </c>
      <c r="D13" s="493"/>
      <c r="E13" s="492" t="str">
        <f>IF('入力フォーム（複数一括申請）'!H17="","",LEFT('入力フォーム（複数一括申請）'!H17,1))</f>
        <v/>
      </c>
      <c r="F13" s="492" t="str">
        <f>IF(I13="","",IF('入力フォーム（複数一括申請）'!D17='入力フォームマスタ（複数一括申請）'!$B$21,"外）"&amp;+LEFTB('入力フォーム（複数一括申請）'!J17,16),LEFTB('入力フォーム（複数一括申請）'!J17,20)))</f>
        <v/>
      </c>
      <c r="G13" s="493"/>
      <c r="H13" s="492" t="str">
        <f>IF('入力フォーム（複数一括申請）'!I17="","",IF('入力フォーム（複数一括申請）'!D17='入力フォームマスタ（複数一括申請）'!$B$17,"*"&amp;+LEFTB('入力フォーム（複数一括申請）'!I17,59),'入力フォーム（複数一括申請）'!I17))</f>
        <v/>
      </c>
      <c r="I13" s="492" t="str">
        <f>IF('入力フォーム（複数一括申請）'!J17="","",IF('入力フォーム（複数一括申請）'!D17='入力フォームマスタ（複数一括申請）'!$B$17,"＊"&amp;+LEFTB('入力フォーム（複数一括申請）'!J17,59),IF('入力フォーム（複数一括申請）'!D17='入力フォームマスタ（複数一括申請）'!$B$22,"名称のみ）"&amp;+LEFTB('入力フォーム（複数一括申請）'!J17,50),'入力フォーム（複数一括申請）'!J17)))</f>
        <v/>
      </c>
      <c r="J13" s="492" t="str">
        <f>IF('入力フォーム（複数一括申請）'!L17="","",'入力フォーム（複数一括申請）'!L17)</f>
        <v/>
      </c>
      <c r="K13" s="492" t="str">
        <f>IF('入力フォーム（複数一括申請）'!M17="","",'入力フォーム（複数一括申請）'!M17)</f>
        <v/>
      </c>
      <c r="L13" s="493"/>
      <c r="M13" s="494" t="str">
        <f t="shared" si="0"/>
        <v/>
      </c>
      <c r="N13" s="493"/>
      <c r="O13" s="492" t="str">
        <f>IF('入力フォーム（複数一括申請）'!Q17="","",'入力フォーム（複数一括申請）'!Q17)</f>
        <v/>
      </c>
      <c r="P13" s="492" t="str">
        <f>IF('入力フォーム（複数一括申請）'!R17="","",'入力フォーム（複数一括申請）'!R17)</f>
        <v/>
      </c>
      <c r="Q13" s="492" t="str">
        <f>IF('入力フォーム（複数一括申請）'!S17="","",'入力フォーム（複数一括申請）'!S17)</f>
        <v/>
      </c>
      <c r="R13" s="492" t="str">
        <f>IF('入力フォーム（複数一括申請）'!T17="","",'入力フォーム（複数一括申請）'!T17)</f>
        <v/>
      </c>
      <c r="S13" s="492" t="str">
        <f>IF('入力フォーム（複数一括申請）'!U17="","",'入力フォーム（複数一括申請）'!U17)</f>
        <v/>
      </c>
      <c r="T13" s="493"/>
      <c r="U13" s="492" t="str">
        <f>IF('入力フォーム（複数一括申請）'!W17="","",'入力フォーム（複数一括申請）'!W17)</f>
        <v/>
      </c>
      <c r="V13" s="493"/>
      <c r="W13" s="493"/>
      <c r="X13" s="493"/>
      <c r="Y13" s="493"/>
      <c r="Z13" s="493"/>
      <c r="AA13" s="493"/>
      <c r="AB13" s="493"/>
      <c r="AC13" s="493"/>
      <c r="AD13" s="493"/>
      <c r="AE13" s="494" t="str">
        <f t="shared" si="1"/>
        <v/>
      </c>
      <c r="AF13" s="494" t="str">
        <f t="shared" si="2"/>
        <v/>
      </c>
      <c r="AG13" s="492" t="str">
        <f>IF('入力フォーム（複数一括申請）'!AI17="","",LEFT('入力フォーム（複数一括申請）'!AI17,1))</f>
        <v/>
      </c>
      <c r="AH13" s="492" t="str">
        <f t="shared" si="3"/>
        <v/>
      </c>
      <c r="AI13" s="493"/>
      <c r="AJ13" s="493"/>
      <c r="AK13" s="492" t="str">
        <f>IF('入力フォーム（複数一括申請）'!C17=7,1,IF('入力フォーム（複数一括申請）'!BX17="","",LEFT('入力フォーム（複数一括申請）'!BX17,1)))</f>
        <v/>
      </c>
      <c r="AL13" s="492" t="str">
        <f t="shared" si="4"/>
        <v/>
      </c>
      <c r="AM13" s="492" t="str">
        <f>IF('入力フォーム（複数一括申請）'!AO17="","",IF(OR('入力フォーム（複数一括申請）'!AO17=官公需!$D$14,'入力フォーム（複数一括申請）'!AO17=官公需!$D$16,'入力フォーム（複数一括申請）'!AO17=官公需!$D$17),LEFT('入力フォーム（複数一括申請）'!AO17,2),LEFT('入力フォーム（複数一括申請）'!AO17,1)))</f>
        <v/>
      </c>
      <c r="AN13" s="492" t="str">
        <f>IF('入力フォーム（複数一括申請）'!AP17="","",'入力フォーム（複数一括申請）'!AP17)</f>
        <v/>
      </c>
      <c r="AO13" s="493"/>
      <c r="AP13" s="495" t="str">
        <f>IF('入力フォーム（複数一括申請）'!BY17="","",LEFT('入力フォーム（複数一括申請）'!BY17,1))</f>
        <v/>
      </c>
      <c r="AQ13" s="492" t="str">
        <f>IF('入力フォーム（複数一括申請）'!AS17="","",'入力フォーム（複数一括申請）'!AS17)</f>
        <v/>
      </c>
      <c r="AR13" s="493"/>
      <c r="AS13" s="493"/>
      <c r="AT13" s="493"/>
      <c r="AU13" s="495" t="str">
        <f>IF('入力フォーム（複数一括申請）'!BZ17="","",'入力フォーム（複数一括申請）'!BZ17)</f>
        <v/>
      </c>
      <c r="AV13" s="495" t="str">
        <f>IF('入力フォーム（複数一括申請）'!CA17="","",'入力フォーム（複数一括申請）'!CA17)</f>
        <v/>
      </c>
      <c r="AW13" s="495" t="str">
        <f>IF('入力フォーム（複数一括申請）'!CB17="","",'入力フォーム（複数一括申請）'!CB17)</f>
        <v/>
      </c>
      <c r="AX13" s="493"/>
      <c r="AY13" s="495" t="str">
        <f>IF('入力フォーム（複数一括申請）'!CD17="","",'入力フォーム（複数一括申請）'!CD17)</f>
        <v/>
      </c>
      <c r="AZ13" s="493"/>
    </row>
    <row r="14" spans="1:52" s="111" customFormat="1" ht="45" customHeight="1" x14ac:dyDescent="0.4">
      <c r="A14" s="491" t="str">
        <f>IF('入力フォーム（複数一括申請）'!D18="","",'入力フォーム（複数一括申請）'!D18)</f>
        <v/>
      </c>
      <c r="B14" s="492" t="str">
        <f>IF('入力フォーム（複数一括申請）'!E18="","",'入力フォーム（複数一括申請）'!E18)</f>
        <v/>
      </c>
      <c r="C14" s="492" t="str">
        <f ca="1">IF(A14="","",IF('入力フォーム（複数一括申請）'!F18="",YEAR(EOMONTH(TODAY(),-3))&amp;+"0401",'入力フォーム（複数一括申請）'!F18))</f>
        <v/>
      </c>
      <c r="D14" s="493"/>
      <c r="E14" s="492" t="str">
        <f>IF('入力フォーム（複数一括申請）'!H18="","",LEFT('入力フォーム（複数一括申請）'!H18,1))</f>
        <v/>
      </c>
      <c r="F14" s="492" t="str">
        <f>IF(I14="","",IF('入力フォーム（複数一括申請）'!D18='入力フォームマスタ（複数一括申請）'!$B$21,"外）"&amp;+LEFTB('入力フォーム（複数一括申請）'!J18,16),LEFTB('入力フォーム（複数一括申請）'!J18,20)))</f>
        <v/>
      </c>
      <c r="G14" s="493"/>
      <c r="H14" s="492" t="str">
        <f>IF('入力フォーム（複数一括申請）'!I18="","",IF('入力フォーム（複数一括申請）'!D18='入力フォームマスタ（複数一括申請）'!$B$17,"*"&amp;+LEFTB('入力フォーム（複数一括申請）'!I18,59),'入力フォーム（複数一括申請）'!I18))</f>
        <v/>
      </c>
      <c r="I14" s="492" t="str">
        <f>IF('入力フォーム（複数一括申請）'!J18="","",IF('入力フォーム（複数一括申請）'!D18='入力フォームマスタ（複数一括申請）'!$B$17,"＊"&amp;+LEFTB('入力フォーム（複数一括申請）'!J18,59),IF('入力フォーム（複数一括申請）'!D18='入力フォームマスタ（複数一括申請）'!$B$22,"名称のみ）"&amp;+LEFTB('入力フォーム（複数一括申請）'!J18,50),'入力フォーム（複数一括申請）'!J18)))</f>
        <v/>
      </c>
      <c r="J14" s="492" t="str">
        <f>IF('入力フォーム（複数一括申請）'!L18="","",'入力フォーム（複数一括申請）'!L18)</f>
        <v/>
      </c>
      <c r="K14" s="492" t="str">
        <f>IF('入力フォーム（複数一括申請）'!M18="","",'入力フォーム（複数一括申請）'!M18)</f>
        <v/>
      </c>
      <c r="L14" s="493"/>
      <c r="M14" s="494" t="str">
        <f t="shared" si="0"/>
        <v/>
      </c>
      <c r="N14" s="493"/>
      <c r="O14" s="492" t="str">
        <f>IF('入力フォーム（複数一括申請）'!Q18="","",'入力フォーム（複数一括申請）'!Q18)</f>
        <v/>
      </c>
      <c r="P14" s="492" t="str">
        <f>IF('入力フォーム（複数一括申請）'!R18="","",'入力フォーム（複数一括申請）'!R18)</f>
        <v/>
      </c>
      <c r="Q14" s="492" t="str">
        <f>IF('入力フォーム（複数一括申請）'!S18="","",'入力フォーム（複数一括申請）'!S18)</f>
        <v/>
      </c>
      <c r="R14" s="492" t="str">
        <f>IF('入力フォーム（複数一括申請）'!T18="","",'入力フォーム（複数一括申請）'!T18)</f>
        <v/>
      </c>
      <c r="S14" s="492" t="str">
        <f>IF('入力フォーム（複数一括申請）'!U18="","",'入力フォーム（複数一括申請）'!U18)</f>
        <v/>
      </c>
      <c r="T14" s="493"/>
      <c r="U14" s="492" t="str">
        <f>IF('入力フォーム（複数一括申請）'!W18="","",'入力フォーム（複数一括申請）'!W18)</f>
        <v/>
      </c>
      <c r="V14" s="493"/>
      <c r="W14" s="493"/>
      <c r="X14" s="493"/>
      <c r="Y14" s="493"/>
      <c r="Z14" s="493"/>
      <c r="AA14" s="493"/>
      <c r="AB14" s="493"/>
      <c r="AC14" s="493"/>
      <c r="AD14" s="493"/>
      <c r="AE14" s="494" t="str">
        <f t="shared" si="1"/>
        <v/>
      </c>
      <c r="AF14" s="494" t="str">
        <f t="shared" si="2"/>
        <v/>
      </c>
      <c r="AG14" s="492" t="str">
        <f>IF('入力フォーム（複数一括申請）'!AI18="","",LEFT('入力フォーム（複数一括申請）'!AI18,1))</f>
        <v/>
      </c>
      <c r="AH14" s="492" t="str">
        <f t="shared" si="3"/>
        <v/>
      </c>
      <c r="AI14" s="493"/>
      <c r="AJ14" s="493"/>
      <c r="AK14" s="492" t="str">
        <f>IF('入力フォーム（複数一括申請）'!C18=7,1,IF('入力フォーム（複数一括申請）'!BX18="","",LEFT('入力フォーム（複数一括申請）'!BX18,1)))</f>
        <v/>
      </c>
      <c r="AL14" s="492" t="str">
        <f t="shared" si="4"/>
        <v/>
      </c>
      <c r="AM14" s="492" t="str">
        <f>IF('入力フォーム（複数一括申請）'!AO18="","",IF(OR('入力フォーム（複数一括申請）'!AO18=官公需!$D$14,'入力フォーム（複数一括申請）'!AO18=官公需!$D$16,'入力フォーム（複数一括申請）'!AO18=官公需!$D$17),LEFT('入力フォーム（複数一括申請）'!AO18,2),LEFT('入力フォーム（複数一括申請）'!AO18,1)))</f>
        <v/>
      </c>
      <c r="AN14" s="492" t="str">
        <f>IF('入力フォーム（複数一括申請）'!AP18="","",'入力フォーム（複数一括申請）'!AP18)</f>
        <v/>
      </c>
      <c r="AO14" s="493"/>
      <c r="AP14" s="495" t="str">
        <f>IF('入力フォーム（複数一括申請）'!BY18="","",LEFT('入力フォーム（複数一括申請）'!BY18,1))</f>
        <v/>
      </c>
      <c r="AQ14" s="492" t="str">
        <f>IF('入力フォーム（複数一括申請）'!AS18="","",'入力フォーム（複数一括申請）'!AS18)</f>
        <v/>
      </c>
      <c r="AR14" s="493"/>
      <c r="AS14" s="493"/>
      <c r="AT14" s="493"/>
      <c r="AU14" s="495" t="str">
        <f>IF('入力フォーム（複数一括申請）'!BZ18="","",'入力フォーム（複数一括申請）'!BZ18)</f>
        <v/>
      </c>
      <c r="AV14" s="495" t="str">
        <f>IF('入力フォーム（複数一括申請）'!CA18="","",'入力フォーム（複数一括申請）'!CA18)</f>
        <v/>
      </c>
      <c r="AW14" s="495" t="str">
        <f>IF('入力フォーム（複数一括申請）'!CB18="","",'入力フォーム（複数一括申請）'!CB18)</f>
        <v/>
      </c>
      <c r="AX14" s="493"/>
      <c r="AY14" s="495" t="str">
        <f>IF('入力フォーム（複数一括申請）'!CD18="","",'入力フォーム（複数一括申請）'!CD18)</f>
        <v/>
      </c>
      <c r="AZ14" s="493"/>
    </row>
    <row r="15" spans="1:52" s="111" customFormat="1" ht="45" customHeight="1" x14ac:dyDescent="0.4">
      <c r="A15" s="491" t="str">
        <f>IF('入力フォーム（複数一括申請）'!D19="","",'入力フォーム（複数一括申請）'!D19)</f>
        <v/>
      </c>
      <c r="B15" s="492" t="str">
        <f>IF('入力フォーム（複数一括申請）'!E19="","",'入力フォーム（複数一括申請）'!E19)</f>
        <v/>
      </c>
      <c r="C15" s="492" t="str">
        <f ca="1">IF(A15="","",IF('入力フォーム（複数一括申請）'!F19="",YEAR(EOMONTH(TODAY(),-3))&amp;+"0401",'入力フォーム（複数一括申請）'!F19))</f>
        <v/>
      </c>
      <c r="D15" s="493"/>
      <c r="E15" s="492" t="str">
        <f>IF('入力フォーム（複数一括申請）'!H19="","",LEFT('入力フォーム（複数一括申請）'!H19,1))</f>
        <v/>
      </c>
      <c r="F15" s="492" t="str">
        <f>IF(I15="","",IF('入力フォーム（複数一括申請）'!D19='入力フォームマスタ（複数一括申請）'!$B$21,"外）"&amp;+LEFTB('入力フォーム（複数一括申請）'!J19,16),LEFTB('入力フォーム（複数一括申請）'!J19,20)))</f>
        <v/>
      </c>
      <c r="G15" s="493"/>
      <c r="H15" s="492" t="str">
        <f>IF('入力フォーム（複数一括申請）'!I19="","",IF('入力フォーム（複数一括申請）'!D19='入力フォームマスタ（複数一括申請）'!$B$17,"*"&amp;+LEFTB('入力フォーム（複数一括申請）'!I19,59),'入力フォーム（複数一括申請）'!I19))</f>
        <v/>
      </c>
      <c r="I15" s="492" t="str">
        <f>IF('入力フォーム（複数一括申請）'!J19="","",IF('入力フォーム（複数一括申請）'!D19='入力フォームマスタ（複数一括申請）'!$B$17,"＊"&amp;+LEFTB('入力フォーム（複数一括申請）'!J19,59),IF('入力フォーム（複数一括申請）'!D19='入力フォームマスタ（複数一括申請）'!$B$22,"名称のみ）"&amp;+LEFTB('入力フォーム（複数一括申請）'!J19,50),'入力フォーム（複数一括申請）'!J19)))</f>
        <v/>
      </c>
      <c r="J15" s="492" t="str">
        <f>IF('入力フォーム（複数一括申請）'!L19="","",'入力フォーム（複数一括申請）'!L19)</f>
        <v/>
      </c>
      <c r="K15" s="492" t="str">
        <f>IF('入力フォーム（複数一括申請）'!M19="","",'入力フォーム（複数一括申請）'!M19)</f>
        <v/>
      </c>
      <c r="L15" s="493"/>
      <c r="M15" s="494" t="str">
        <f t="shared" si="0"/>
        <v/>
      </c>
      <c r="N15" s="493"/>
      <c r="O15" s="492" t="str">
        <f>IF('入力フォーム（複数一括申請）'!Q19="","",'入力フォーム（複数一括申請）'!Q19)</f>
        <v/>
      </c>
      <c r="P15" s="492" t="str">
        <f>IF('入力フォーム（複数一括申請）'!R19="","",'入力フォーム（複数一括申請）'!R19)</f>
        <v/>
      </c>
      <c r="Q15" s="492" t="str">
        <f>IF('入力フォーム（複数一括申請）'!S19="","",'入力フォーム（複数一括申請）'!S19)</f>
        <v/>
      </c>
      <c r="R15" s="492" t="str">
        <f>IF('入力フォーム（複数一括申請）'!T19="","",'入力フォーム（複数一括申請）'!T19)</f>
        <v/>
      </c>
      <c r="S15" s="492" t="str">
        <f>IF('入力フォーム（複数一括申請）'!U19="","",'入力フォーム（複数一括申請）'!U19)</f>
        <v/>
      </c>
      <c r="T15" s="493"/>
      <c r="U15" s="492" t="str">
        <f>IF('入力フォーム（複数一括申請）'!W19="","",'入力フォーム（複数一括申請）'!W19)</f>
        <v/>
      </c>
      <c r="V15" s="493"/>
      <c r="W15" s="493"/>
      <c r="X15" s="493"/>
      <c r="Y15" s="493"/>
      <c r="Z15" s="493"/>
      <c r="AA15" s="493"/>
      <c r="AB15" s="493"/>
      <c r="AC15" s="493"/>
      <c r="AD15" s="493"/>
      <c r="AE15" s="494" t="str">
        <f t="shared" si="1"/>
        <v/>
      </c>
      <c r="AF15" s="494" t="str">
        <f t="shared" si="2"/>
        <v/>
      </c>
      <c r="AG15" s="492" t="str">
        <f>IF('入力フォーム（複数一括申請）'!AI19="","",LEFT('入力フォーム（複数一括申請）'!AI19,1))</f>
        <v/>
      </c>
      <c r="AH15" s="492" t="str">
        <f t="shared" si="3"/>
        <v/>
      </c>
      <c r="AI15" s="493"/>
      <c r="AJ15" s="493"/>
      <c r="AK15" s="492" t="str">
        <f>IF('入力フォーム（複数一括申請）'!C19=7,1,IF('入力フォーム（複数一括申請）'!BX19="","",LEFT('入力フォーム（複数一括申請）'!BX19,1)))</f>
        <v/>
      </c>
      <c r="AL15" s="492" t="str">
        <f t="shared" si="4"/>
        <v/>
      </c>
      <c r="AM15" s="492" t="str">
        <f>IF('入力フォーム（複数一括申請）'!AO19="","",IF(OR('入力フォーム（複数一括申請）'!AO19=官公需!$D$14,'入力フォーム（複数一括申請）'!AO19=官公需!$D$16,'入力フォーム（複数一括申請）'!AO19=官公需!$D$17),LEFT('入力フォーム（複数一括申請）'!AO19,2),LEFT('入力フォーム（複数一括申請）'!AO19,1)))</f>
        <v/>
      </c>
      <c r="AN15" s="492" t="str">
        <f>IF('入力フォーム（複数一括申請）'!AP19="","",'入力フォーム（複数一括申請）'!AP19)</f>
        <v/>
      </c>
      <c r="AO15" s="493"/>
      <c r="AP15" s="495" t="str">
        <f>IF('入力フォーム（複数一括申請）'!BY19="","",LEFT('入力フォーム（複数一括申請）'!BY19,1))</f>
        <v/>
      </c>
      <c r="AQ15" s="492" t="str">
        <f>IF('入力フォーム（複数一括申請）'!AS19="","",'入力フォーム（複数一括申請）'!AS19)</f>
        <v/>
      </c>
      <c r="AR15" s="493"/>
      <c r="AS15" s="493"/>
      <c r="AT15" s="493"/>
      <c r="AU15" s="495" t="str">
        <f>IF('入力フォーム（複数一括申請）'!BZ19="","",'入力フォーム（複数一括申請）'!BZ19)</f>
        <v/>
      </c>
      <c r="AV15" s="495" t="str">
        <f>IF('入力フォーム（複数一括申請）'!CA19="","",'入力フォーム（複数一括申請）'!CA19)</f>
        <v/>
      </c>
      <c r="AW15" s="495" t="str">
        <f>IF('入力フォーム（複数一括申請）'!CB19="","",'入力フォーム（複数一括申請）'!CB19)</f>
        <v/>
      </c>
      <c r="AX15" s="493"/>
      <c r="AY15" s="495" t="str">
        <f>IF('入力フォーム（複数一括申請）'!CD19="","",'入力フォーム（複数一括申請）'!CD19)</f>
        <v/>
      </c>
      <c r="AZ15" s="493"/>
    </row>
    <row r="16" spans="1:52" s="111" customFormat="1" ht="45" customHeight="1" x14ac:dyDescent="0.4">
      <c r="A16" s="491" t="str">
        <f>IF('入力フォーム（複数一括申請）'!D20="","",'入力フォーム（複数一括申請）'!D20)</f>
        <v/>
      </c>
      <c r="B16" s="492" t="str">
        <f>IF('入力フォーム（複数一括申請）'!E20="","",'入力フォーム（複数一括申請）'!E20)</f>
        <v/>
      </c>
      <c r="C16" s="492" t="str">
        <f ca="1">IF(A16="","",IF('入力フォーム（複数一括申請）'!F20="",YEAR(EOMONTH(TODAY(),-3))&amp;+"0401",'入力フォーム（複数一括申請）'!F20))</f>
        <v/>
      </c>
      <c r="D16" s="493"/>
      <c r="E16" s="492" t="str">
        <f>IF('入力フォーム（複数一括申請）'!H20="","",LEFT('入力フォーム（複数一括申請）'!H20,1))</f>
        <v/>
      </c>
      <c r="F16" s="492" t="str">
        <f>IF(I16="","",IF('入力フォーム（複数一括申請）'!D20='入力フォームマスタ（複数一括申請）'!$B$21,"外）"&amp;+LEFTB('入力フォーム（複数一括申請）'!J20,16),LEFTB('入力フォーム（複数一括申請）'!J20,20)))</f>
        <v/>
      </c>
      <c r="G16" s="493"/>
      <c r="H16" s="492" t="str">
        <f>IF('入力フォーム（複数一括申請）'!I20="","",IF('入力フォーム（複数一括申請）'!D20='入力フォームマスタ（複数一括申請）'!$B$17,"*"&amp;+LEFTB('入力フォーム（複数一括申請）'!I20,59),'入力フォーム（複数一括申請）'!I20))</f>
        <v/>
      </c>
      <c r="I16" s="492" t="str">
        <f>IF('入力フォーム（複数一括申請）'!J20="","",IF('入力フォーム（複数一括申請）'!D20='入力フォームマスタ（複数一括申請）'!$B$17,"＊"&amp;+LEFTB('入力フォーム（複数一括申請）'!J20,59),IF('入力フォーム（複数一括申請）'!D20='入力フォームマスタ（複数一括申請）'!$B$22,"名称のみ）"&amp;+LEFTB('入力フォーム（複数一括申請）'!J20,50),'入力フォーム（複数一括申請）'!J20)))</f>
        <v/>
      </c>
      <c r="J16" s="492" t="str">
        <f>IF('入力フォーム（複数一括申請）'!L20="","",'入力フォーム（複数一括申請）'!L20)</f>
        <v/>
      </c>
      <c r="K16" s="492" t="str">
        <f>IF('入力フォーム（複数一括申請）'!M20="","",'入力フォーム（複数一括申請）'!M20)</f>
        <v/>
      </c>
      <c r="L16" s="493"/>
      <c r="M16" s="494" t="str">
        <f t="shared" si="0"/>
        <v/>
      </c>
      <c r="N16" s="493"/>
      <c r="O16" s="492" t="str">
        <f>IF('入力フォーム（複数一括申請）'!Q20="","",'入力フォーム（複数一括申請）'!Q20)</f>
        <v/>
      </c>
      <c r="P16" s="492" t="str">
        <f>IF('入力フォーム（複数一括申請）'!R20="","",'入力フォーム（複数一括申請）'!R20)</f>
        <v/>
      </c>
      <c r="Q16" s="492" t="str">
        <f>IF('入力フォーム（複数一括申請）'!S20="","",'入力フォーム（複数一括申請）'!S20)</f>
        <v/>
      </c>
      <c r="R16" s="492" t="str">
        <f>IF('入力フォーム（複数一括申請）'!T20="","",'入力フォーム（複数一括申請）'!T20)</f>
        <v/>
      </c>
      <c r="S16" s="492" t="str">
        <f>IF('入力フォーム（複数一括申請）'!U20="","",'入力フォーム（複数一括申請）'!U20)</f>
        <v/>
      </c>
      <c r="T16" s="493"/>
      <c r="U16" s="492" t="str">
        <f>IF('入力フォーム（複数一括申請）'!W20="","",'入力フォーム（複数一括申請）'!W20)</f>
        <v/>
      </c>
      <c r="V16" s="493"/>
      <c r="W16" s="493"/>
      <c r="X16" s="493"/>
      <c r="Y16" s="493"/>
      <c r="Z16" s="493"/>
      <c r="AA16" s="493"/>
      <c r="AB16" s="493"/>
      <c r="AC16" s="493"/>
      <c r="AD16" s="493"/>
      <c r="AE16" s="494" t="str">
        <f t="shared" si="1"/>
        <v/>
      </c>
      <c r="AF16" s="494" t="str">
        <f t="shared" si="2"/>
        <v/>
      </c>
      <c r="AG16" s="492" t="str">
        <f>IF('入力フォーム（複数一括申請）'!AI20="","",LEFT('入力フォーム（複数一括申請）'!AI20,1))</f>
        <v/>
      </c>
      <c r="AH16" s="492" t="str">
        <f t="shared" si="3"/>
        <v/>
      </c>
      <c r="AI16" s="493"/>
      <c r="AJ16" s="493"/>
      <c r="AK16" s="492" t="str">
        <f>IF('入力フォーム（複数一括申請）'!C20=7,1,IF('入力フォーム（複数一括申請）'!BX20="","",LEFT('入力フォーム（複数一括申請）'!BX20,1)))</f>
        <v/>
      </c>
      <c r="AL16" s="492" t="str">
        <f t="shared" si="4"/>
        <v/>
      </c>
      <c r="AM16" s="492" t="str">
        <f>IF('入力フォーム（複数一括申請）'!AO20="","",IF(OR('入力フォーム（複数一括申請）'!AO20=官公需!$D$14,'入力フォーム（複数一括申請）'!AO20=官公需!$D$16,'入力フォーム（複数一括申請）'!AO20=官公需!$D$17),LEFT('入力フォーム（複数一括申請）'!AO20,2),LEFT('入力フォーム（複数一括申請）'!AO20,1)))</f>
        <v/>
      </c>
      <c r="AN16" s="492" t="str">
        <f>IF('入力フォーム（複数一括申請）'!AP20="","",'入力フォーム（複数一括申請）'!AP20)</f>
        <v/>
      </c>
      <c r="AO16" s="493"/>
      <c r="AP16" s="495" t="str">
        <f>IF('入力フォーム（複数一括申請）'!BY20="","",LEFT('入力フォーム（複数一括申請）'!BY20,1))</f>
        <v/>
      </c>
      <c r="AQ16" s="492" t="str">
        <f>IF('入力フォーム（複数一括申請）'!AS20="","",'入力フォーム（複数一括申請）'!AS20)</f>
        <v/>
      </c>
      <c r="AR16" s="493"/>
      <c r="AS16" s="493"/>
      <c r="AT16" s="493"/>
      <c r="AU16" s="495" t="str">
        <f>IF('入力フォーム（複数一括申請）'!BZ20="","",'入力フォーム（複数一括申請）'!BZ20)</f>
        <v/>
      </c>
      <c r="AV16" s="495" t="str">
        <f>IF('入力フォーム（複数一括申請）'!CA20="","",'入力フォーム（複数一括申請）'!CA20)</f>
        <v/>
      </c>
      <c r="AW16" s="495" t="str">
        <f>IF('入力フォーム（複数一括申請）'!CB20="","",'入力フォーム（複数一括申請）'!CB20)</f>
        <v/>
      </c>
      <c r="AX16" s="493"/>
      <c r="AY16" s="495" t="str">
        <f>IF('入力フォーム（複数一括申請）'!CD20="","",'入力フォーム（複数一括申請）'!CD20)</f>
        <v/>
      </c>
      <c r="AZ16" s="493"/>
    </row>
    <row r="17" spans="1:52" s="111" customFormat="1" ht="45" customHeight="1" x14ac:dyDescent="0.4">
      <c r="A17" s="491" t="str">
        <f>IF('入力フォーム（複数一括申請）'!D21="","",'入力フォーム（複数一括申請）'!D21)</f>
        <v/>
      </c>
      <c r="B17" s="492" t="str">
        <f>IF('入力フォーム（複数一括申請）'!E21="","",'入力フォーム（複数一括申請）'!E21)</f>
        <v/>
      </c>
      <c r="C17" s="492" t="str">
        <f ca="1">IF(A17="","",IF('入力フォーム（複数一括申請）'!F21="",YEAR(EOMONTH(TODAY(),-3))&amp;+"0401",'入力フォーム（複数一括申請）'!F21))</f>
        <v/>
      </c>
      <c r="D17" s="493"/>
      <c r="E17" s="492" t="str">
        <f>IF('入力フォーム（複数一括申請）'!H21="","",LEFT('入力フォーム（複数一括申請）'!H21,1))</f>
        <v/>
      </c>
      <c r="F17" s="492" t="str">
        <f>IF(I17="","",IF('入力フォーム（複数一括申請）'!D21='入力フォームマスタ（複数一括申請）'!$B$21,"外）"&amp;+LEFTB('入力フォーム（複数一括申請）'!J21,16),LEFTB('入力フォーム（複数一括申請）'!J21,20)))</f>
        <v/>
      </c>
      <c r="G17" s="493"/>
      <c r="H17" s="492" t="str">
        <f>IF('入力フォーム（複数一括申請）'!I21="","",IF('入力フォーム（複数一括申請）'!D21='入力フォームマスタ（複数一括申請）'!$B$17,"*"&amp;+LEFTB('入力フォーム（複数一括申請）'!I21,59),'入力フォーム（複数一括申請）'!I21))</f>
        <v/>
      </c>
      <c r="I17" s="492" t="str">
        <f>IF('入力フォーム（複数一括申請）'!J21="","",IF('入力フォーム（複数一括申請）'!D21='入力フォームマスタ（複数一括申請）'!$B$17,"＊"&amp;+LEFTB('入力フォーム（複数一括申請）'!J21,59),IF('入力フォーム（複数一括申請）'!D21='入力フォームマスタ（複数一括申請）'!$B$22,"名称のみ）"&amp;+LEFTB('入力フォーム（複数一括申請）'!J21,50),'入力フォーム（複数一括申請）'!J21)))</f>
        <v/>
      </c>
      <c r="J17" s="492" t="str">
        <f>IF('入力フォーム（複数一括申請）'!L21="","",'入力フォーム（複数一括申請）'!L21)</f>
        <v/>
      </c>
      <c r="K17" s="492" t="str">
        <f>IF('入力フォーム（複数一括申請）'!M21="","",'入力フォーム（複数一括申請）'!M21)</f>
        <v/>
      </c>
      <c r="L17" s="493"/>
      <c r="M17" s="494" t="str">
        <f t="shared" si="0"/>
        <v/>
      </c>
      <c r="N17" s="493"/>
      <c r="O17" s="492" t="str">
        <f>IF('入力フォーム（複数一括申請）'!Q21="","",'入力フォーム（複数一括申請）'!Q21)</f>
        <v/>
      </c>
      <c r="P17" s="492" t="str">
        <f>IF('入力フォーム（複数一括申請）'!R21="","",'入力フォーム（複数一括申請）'!R21)</f>
        <v/>
      </c>
      <c r="Q17" s="492" t="str">
        <f>IF('入力フォーム（複数一括申請）'!S21="","",'入力フォーム（複数一括申請）'!S21)</f>
        <v/>
      </c>
      <c r="R17" s="492" t="str">
        <f>IF('入力フォーム（複数一括申請）'!T21="","",'入力フォーム（複数一括申請）'!T21)</f>
        <v/>
      </c>
      <c r="S17" s="492" t="str">
        <f>IF('入力フォーム（複数一括申請）'!U21="","",'入力フォーム（複数一括申請）'!U21)</f>
        <v/>
      </c>
      <c r="T17" s="493"/>
      <c r="U17" s="492" t="str">
        <f>IF('入力フォーム（複数一括申請）'!W21="","",'入力フォーム（複数一括申請）'!W21)</f>
        <v/>
      </c>
      <c r="V17" s="493"/>
      <c r="W17" s="493"/>
      <c r="X17" s="493"/>
      <c r="Y17" s="493"/>
      <c r="Z17" s="493"/>
      <c r="AA17" s="493"/>
      <c r="AB17" s="493"/>
      <c r="AC17" s="493"/>
      <c r="AD17" s="493"/>
      <c r="AE17" s="494" t="str">
        <f t="shared" si="1"/>
        <v/>
      </c>
      <c r="AF17" s="494" t="str">
        <f t="shared" si="2"/>
        <v/>
      </c>
      <c r="AG17" s="492" t="str">
        <f>IF('入力フォーム（複数一括申請）'!AI21="","",LEFT('入力フォーム（複数一括申請）'!AI21,1))</f>
        <v/>
      </c>
      <c r="AH17" s="492" t="str">
        <f t="shared" si="3"/>
        <v/>
      </c>
      <c r="AI17" s="493"/>
      <c r="AJ17" s="493"/>
      <c r="AK17" s="492" t="str">
        <f>IF('入力フォーム（複数一括申請）'!C21=7,1,IF('入力フォーム（複数一括申請）'!BX21="","",LEFT('入力フォーム（複数一括申請）'!BX21,1)))</f>
        <v/>
      </c>
      <c r="AL17" s="492" t="str">
        <f t="shared" si="4"/>
        <v/>
      </c>
      <c r="AM17" s="492" t="str">
        <f>IF('入力フォーム（複数一括申請）'!AO21="","",IF(OR('入力フォーム（複数一括申請）'!AO21=官公需!$D$14,'入力フォーム（複数一括申請）'!AO21=官公需!$D$16,'入力フォーム（複数一括申請）'!AO21=官公需!$D$17),LEFT('入力フォーム（複数一括申請）'!AO21,2),LEFT('入力フォーム（複数一括申請）'!AO21,1)))</f>
        <v/>
      </c>
      <c r="AN17" s="492" t="str">
        <f>IF('入力フォーム（複数一括申請）'!AP21="","",'入力フォーム（複数一括申請）'!AP21)</f>
        <v/>
      </c>
      <c r="AO17" s="493"/>
      <c r="AP17" s="495" t="str">
        <f>IF('入力フォーム（複数一括申請）'!BY21="","",LEFT('入力フォーム（複数一括申請）'!BY21,1))</f>
        <v/>
      </c>
      <c r="AQ17" s="492" t="str">
        <f>IF('入力フォーム（複数一括申請）'!AS21="","",'入力フォーム（複数一括申請）'!AS21)</f>
        <v/>
      </c>
      <c r="AR17" s="493"/>
      <c r="AS17" s="493"/>
      <c r="AT17" s="493"/>
      <c r="AU17" s="495" t="str">
        <f>IF('入力フォーム（複数一括申請）'!BZ21="","",'入力フォーム（複数一括申請）'!BZ21)</f>
        <v/>
      </c>
      <c r="AV17" s="495" t="str">
        <f>IF('入力フォーム（複数一括申請）'!CA21="","",'入力フォーム（複数一括申請）'!CA21)</f>
        <v/>
      </c>
      <c r="AW17" s="495" t="str">
        <f>IF('入力フォーム（複数一括申請）'!CB21="","",'入力フォーム（複数一括申請）'!CB21)</f>
        <v/>
      </c>
      <c r="AX17" s="493"/>
      <c r="AY17" s="495" t="str">
        <f>IF('入力フォーム（複数一括申請）'!CD21="","",'入力フォーム（複数一括申請）'!CD21)</f>
        <v/>
      </c>
      <c r="AZ17" s="493"/>
    </row>
    <row r="18" spans="1:52" s="111" customFormat="1" ht="45" customHeight="1" x14ac:dyDescent="0.4">
      <c r="A18" s="491" t="str">
        <f>IF('入力フォーム（複数一括申請）'!D22="","",'入力フォーム（複数一括申請）'!D22)</f>
        <v/>
      </c>
      <c r="B18" s="492" t="str">
        <f>IF('入力フォーム（複数一括申請）'!E22="","",'入力フォーム（複数一括申請）'!E22)</f>
        <v/>
      </c>
      <c r="C18" s="492" t="str">
        <f ca="1">IF(A18="","",IF('入力フォーム（複数一括申請）'!F22="",YEAR(EOMONTH(TODAY(),-3))&amp;+"0401",'入力フォーム（複数一括申請）'!F22))</f>
        <v/>
      </c>
      <c r="D18" s="493"/>
      <c r="E18" s="492" t="str">
        <f>IF('入力フォーム（複数一括申請）'!H22="","",LEFT('入力フォーム（複数一括申請）'!H22,1))</f>
        <v/>
      </c>
      <c r="F18" s="492" t="str">
        <f>IF(I18="","",IF('入力フォーム（複数一括申請）'!D22='入力フォームマスタ（複数一括申請）'!$B$21,"外）"&amp;+LEFTB('入力フォーム（複数一括申請）'!J22,16),LEFTB('入力フォーム（複数一括申請）'!J22,20)))</f>
        <v/>
      </c>
      <c r="G18" s="493"/>
      <c r="H18" s="492" t="str">
        <f>IF('入力フォーム（複数一括申請）'!I22="","",IF('入力フォーム（複数一括申請）'!D22='入力フォームマスタ（複数一括申請）'!$B$17,"*"&amp;+LEFTB('入力フォーム（複数一括申請）'!I22,59),'入力フォーム（複数一括申請）'!I22))</f>
        <v/>
      </c>
      <c r="I18" s="492" t="str">
        <f>IF('入力フォーム（複数一括申請）'!J22="","",IF('入力フォーム（複数一括申請）'!D22='入力フォームマスタ（複数一括申請）'!$B$17,"＊"&amp;+LEFTB('入力フォーム（複数一括申請）'!J22,59),IF('入力フォーム（複数一括申請）'!D22='入力フォームマスタ（複数一括申請）'!$B$22,"名称のみ）"&amp;+LEFTB('入力フォーム（複数一括申請）'!J22,50),'入力フォーム（複数一括申請）'!J22)))</f>
        <v/>
      </c>
      <c r="J18" s="492" t="str">
        <f>IF('入力フォーム（複数一括申請）'!L22="","",'入力フォーム（複数一括申請）'!L22)</f>
        <v/>
      </c>
      <c r="K18" s="492" t="str">
        <f>IF('入力フォーム（複数一括申請）'!M22="","",'入力フォーム（複数一括申請）'!M22)</f>
        <v/>
      </c>
      <c r="L18" s="493"/>
      <c r="M18" s="494" t="str">
        <f t="shared" si="0"/>
        <v/>
      </c>
      <c r="N18" s="493"/>
      <c r="O18" s="492" t="str">
        <f>IF('入力フォーム（複数一括申請）'!Q22="","",'入力フォーム（複数一括申請）'!Q22)</f>
        <v/>
      </c>
      <c r="P18" s="492" t="str">
        <f>IF('入力フォーム（複数一括申請）'!R22="","",'入力フォーム（複数一括申請）'!R22)</f>
        <v/>
      </c>
      <c r="Q18" s="492" t="str">
        <f>IF('入力フォーム（複数一括申請）'!S22="","",'入力フォーム（複数一括申請）'!S22)</f>
        <v/>
      </c>
      <c r="R18" s="492" t="str">
        <f>IF('入力フォーム（複数一括申請）'!T22="","",'入力フォーム（複数一括申請）'!T22)</f>
        <v/>
      </c>
      <c r="S18" s="492" t="str">
        <f>IF('入力フォーム（複数一括申請）'!U22="","",'入力フォーム（複数一括申請）'!U22)</f>
        <v/>
      </c>
      <c r="T18" s="493"/>
      <c r="U18" s="492" t="str">
        <f>IF('入力フォーム（複数一括申請）'!W22="","",'入力フォーム（複数一括申請）'!W22)</f>
        <v/>
      </c>
      <c r="V18" s="493"/>
      <c r="W18" s="493"/>
      <c r="X18" s="493"/>
      <c r="Y18" s="493"/>
      <c r="Z18" s="493"/>
      <c r="AA18" s="493"/>
      <c r="AB18" s="493"/>
      <c r="AC18" s="493"/>
      <c r="AD18" s="493"/>
      <c r="AE18" s="494" t="str">
        <f t="shared" si="1"/>
        <v/>
      </c>
      <c r="AF18" s="494" t="str">
        <f t="shared" si="2"/>
        <v/>
      </c>
      <c r="AG18" s="492" t="str">
        <f>IF('入力フォーム（複数一括申請）'!AI22="","",LEFT('入力フォーム（複数一括申請）'!AI22,1))</f>
        <v/>
      </c>
      <c r="AH18" s="492" t="str">
        <f t="shared" si="3"/>
        <v/>
      </c>
      <c r="AI18" s="493"/>
      <c r="AJ18" s="493"/>
      <c r="AK18" s="492" t="str">
        <f>IF('入力フォーム（複数一括申請）'!C22=7,1,IF('入力フォーム（複数一括申請）'!BX22="","",LEFT('入力フォーム（複数一括申請）'!BX22,1)))</f>
        <v/>
      </c>
      <c r="AL18" s="492" t="str">
        <f t="shared" si="4"/>
        <v/>
      </c>
      <c r="AM18" s="492" t="str">
        <f>IF('入力フォーム（複数一括申請）'!AO22="","",IF(OR('入力フォーム（複数一括申請）'!AO22=官公需!$D$14,'入力フォーム（複数一括申請）'!AO22=官公需!$D$16,'入力フォーム（複数一括申請）'!AO22=官公需!$D$17),LEFT('入力フォーム（複数一括申請）'!AO22,2),LEFT('入力フォーム（複数一括申請）'!AO22,1)))</f>
        <v/>
      </c>
      <c r="AN18" s="492" t="str">
        <f>IF('入力フォーム（複数一括申請）'!AP22="","",'入力フォーム（複数一括申請）'!AP22)</f>
        <v/>
      </c>
      <c r="AO18" s="493"/>
      <c r="AP18" s="495" t="str">
        <f>IF('入力フォーム（複数一括申請）'!BY22="","",LEFT('入力フォーム（複数一括申請）'!BY22,1))</f>
        <v/>
      </c>
      <c r="AQ18" s="492" t="str">
        <f>IF('入力フォーム（複数一括申請）'!AS22="","",'入力フォーム（複数一括申請）'!AS22)</f>
        <v/>
      </c>
      <c r="AR18" s="493"/>
      <c r="AS18" s="493"/>
      <c r="AT18" s="493"/>
      <c r="AU18" s="495" t="str">
        <f>IF('入力フォーム（複数一括申請）'!BZ22="","",'入力フォーム（複数一括申請）'!BZ22)</f>
        <v/>
      </c>
      <c r="AV18" s="495" t="str">
        <f>IF('入力フォーム（複数一括申請）'!CA22="","",'入力フォーム（複数一括申請）'!CA22)</f>
        <v/>
      </c>
      <c r="AW18" s="495" t="str">
        <f>IF('入力フォーム（複数一括申請）'!CB22="","",'入力フォーム（複数一括申請）'!CB22)</f>
        <v/>
      </c>
      <c r="AX18" s="493"/>
      <c r="AY18" s="495" t="str">
        <f>IF('入力フォーム（複数一括申請）'!CD22="","",'入力フォーム（複数一括申請）'!CD22)</f>
        <v/>
      </c>
      <c r="AZ18" s="493"/>
    </row>
    <row r="19" spans="1:52" s="111" customFormat="1" ht="45" customHeight="1" x14ac:dyDescent="0.4">
      <c r="A19" s="491" t="str">
        <f>IF('入力フォーム（複数一括申請）'!D23="","",'入力フォーム（複数一括申請）'!D23)</f>
        <v/>
      </c>
      <c r="B19" s="492" t="str">
        <f>IF('入力フォーム（複数一括申請）'!E23="","",'入力フォーム（複数一括申請）'!E23)</f>
        <v/>
      </c>
      <c r="C19" s="492" t="str">
        <f ca="1">IF(A19="","",IF('入力フォーム（複数一括申請）'!F23="",YEAR(EOMONTH(TODAY(),-3))&amp;+"0401",'入力フォーム（複数一括申請）'!F23))</f>
        <v/>
      </c>
      <c r="D19" s="493"/>
      <c r="E19" s="492" t="str">
        <f>IF('入力フォーム（複数一括申請）'!H23="","",LEFT('入力フォーム（複数一括申請）'!H23,1))</f>
        <v/>
      </c>
      <c r="F19" s="492" t="str">
        <f>IF(I19="","",IF('入力フォーム（複数一括申請）'!D23='入力フォームマスタ（複数一括申請）'!$B$21,"外）"&amp;+LEFTB('入力フォーム（複数一括申請）'!J23,16),LEFTB('入力フォーム（複数一括申請）'!J23,20)))</f>
        <v/>
      </c>
      <c r="G19" s="493"/>
      <c r="H19" s="492" t="str">
        <f>IF('入力フォーム（複数一括申請）'!I23="","",IF('入力フォーム（複数一括申請）'!D23='入力フォームマスタ（複数一括申請）'!$B$17,"*"&amp;+LEFTB('入力フォーム（複数一括申請）'!I23,59),'入力フォーム（複数一括申請）'!I23))</f>
        <v/>
      </c>
      <c r="I19" s="492" t="str">
        <f>IF('入力フォーム（複数一括申請）'!J23="","",IF('入力フォーム（複数一括申請）'!D23='入力フォームマスタ（複数一括申請）'!$B$17,"＊"&amp;+LEFTB('入力フォーム（複数一括申請）'!J23,59),IF('入力フォーム（複数一括申請）'!D23='入力フォームマスタ（複数一括申請）'!$B$22,"名称のみ）"&amp;+LEFTB('入力フォーム（複数一括申請）'!J23,50),'入力フォーム（複数一括申請）'!J23)))</f>
        <v/>
      </c>
      <c r="J19" s="492" t="str">
        <f>IF('入力フォーム（複数一括申請）'!L23="","",'入力フォーム（複数一括申請）'!L23)</f>
        <v/>
      </c>
      <c r="K19" s="492" t="str">
        <f>IF('入力フォーム（複数一括申請）'!M23="","",'入力フォーム（複数一括申請）'!M23)</f>
        <v/>
      </c>
      <c r="L19" s="493"/>
      <c r="M19" s="494" t="str">
        <f t="shared" si="0"/>
        <v/>
      </c>
      <c r="N19" s="493"/>
      <c r="O19" s="492" t="str">
        <f>IF('入力フォーム（複数一括申請）'!Q23="","",'入力フォーム（複数一括申請）'!Q23)</f>
        <v/>
      </c>
      <c r="P19" s="492" t="str">
        <f>IF('入力フォーム（複数一括申請）'!R23="","",'入力フォーム（複数一括申請）'!R23)</f>
        <v/>
      </c>
      <c r="Q19" s="492" t="str">
        <f>IF('入力フォーム（複数一括申請）'!S23="","",'入力フォーム（複数一括申請）'!S23)</f>
        <v/>
      </c>
      <c r="R19" s="492" t="str">
        <f>IF('入力フォーム（複数一括申請）'!T23="","",'入力フォーム（複数一括申請）'!T23)</f>
        <v/>
      </c>
      <c r="S19" s="492" t="str">
        <f>IF('入力フォーム（複数一括申請）'!U23="","",'入力フォーム（複数一括申請）'!U23)</f>
        <v/>
      </c>
      <c r="T19" s="493"/>
      <c r="U19" s="492" t="str">
        <f>IF('入力フォーム（複数一括申請）'!W23="","",'入力フォーム（複数一括申請）'!W23)</f>
        <v/>
      </c>
      <c r="V19" s="493"/>
      <c r="W19" s="493"/>
      <c r="X19" s="493"/>
      <c r="Y19" s="493"/>
      <c r="Z19" s="493"/>
      <c r="AA19" s="493"/>
      <c r="AB19" s="493"/>
      <c r="AC19" s="493"/>
      <c r="AD19" s="493"/>
      <c r="AE19" s="494" t="str">
        <f t="shared" si="1"/>
        <v/>
      </c>
      <c r="AF19" s="494" t="str">
        <f t="shared" si="2"/>
        <v/>
      </c>
      <c r="AG19" s="492" t="str">
        <f>IF('入力フォーム（複数一括申請）'!AI23="","",LEFT('入力フォーム（複数一括申請）'!AI23,1))</f>
        <v/>
      </c>
      <c r="AH19" s="492" t="str">
        <f t="shared" si="3"/>
        <v/>
      </c>
      <c r="AI19" s="493"/>
      <c r="AJ19" s="493"/>
      <c r="AK19" s="492" t="str">
        <f>IF('入力フォーム（複数一括申請）'!C23=7,1,IF('入力フォーム（複数一括申請）'!BX23="","",LEFT('入力フォーム（複数一括申請）'!BX23,1)))</f>
        <v/>
      </c>
      <c r="AL19" s="492" t="str">
        <f t="shared" si="4"/>
        <v/>
      </c>
      <c r="AM19" s="492" t="str">
        <f>IF('入力フォーム（複数一括申請）'!AO23="","",IF(OR('入力フォーム（複数一括申請）'!AO23=官公需!$D$14,'入力フォーム（複数一括申請）'!AO23=官公需!$D$16,'入力フォーム（複数一括申請）'!AO23=官公需!$D$17),LEFT('入力フォーム（複数一括申請）'!AO23,2),LEFT('入力フォーム（複数一括申請）'!AO23,1)))</f>
        <v/>
      </c>
      <c r="AN19" s="492" t="str">
        <f>IF('入力フォーム（複数一括申請）'!AP23="","",'入力フォーム（複数一括申請）'!AP23)</f>
        <v/>
      </c>
      <c r="AO19" s="493"/>
      <c r="AP19" s="495" t="str">
        <f>IF('入力フォーム（複数一括申請）'!BY23="","",LEFT('入力フォーム（複数一括申請）'!BY23,1))</f>
        <v/>
      </c>
      <c r="AQ19" s="492" t="str">
        <f>IF('入力フォーム（複数一括申請）'!AS23="","",'入力フォーム（複数一括申請）'!AS23)</f>
        <v/>
      </c>
      <c r="AR19" s="493"/>
      <c r="AS19" s="493"/>
      <c r="AT19" s="493"/>
      <c r="AU19" s="495" t="str">
        <f>IF('入力フォーム（複数一括申請）'!BZ23="","",'入力フォーム（複数一括申請）'!BZ23)</f>
        <v/>
      </c>
      <c r="AV19" s="495" t="str">
        <f>IF('入力フォーム（複数一括申請）'!CA23="","",'入力フォーム（複数一括申請）'!CA23)</f>
        <v/>
      </c>
      <c r="AW19" s="495" t="str">
        <f>IF('入力フォーム（複数一括申請）'!CB23="","",'入力フォーム（複数一括申請）'!CB23)</f>
        <v/>
      </c>
      <c r="AX19" s="493"/>
      <c r="AY19" s="495" t="str">
        <f>IF('入力フォーム（複数一括申請）'!CD23="","",'入力フォーム（複数一括申請）'!CD23)</f>
        <v/>
      </c>
      <c r="AZ19" s="493"/>
    </row>
    <row r="20" spans="1:52" s="111" customFormat="1" ht="45" customHeight="1" x14ac:dyDescent="0.4">
      <c r="A20" s="491" t="str">
        <f>IF('入力フォーム（複数一括申請）'!D24="","",'入力フォーム（複数一括申請）'!D24)</f>
        <v/>
      </c>
      <c r="B20" s="492" t="str">
        <f>IF('入力フォーム（複数一括申請）'!E24="","",'入力フォーム（複数一括申請）'!E24)</f>
        <v/>
      </c>
      <c r="C20" s="492" t="str">
        <f ca="1">IF(A20="","",IF('入力フォーム（複数一括申請）'!F24="",YEAR(EOMONTH(TODAY(),-3))&amp;+"0401",'入力フォーム（複数一括申請）'!F24))</f>
        <v/>
      </c>
      <c r="D20" s="493"/>
      <c r="E20" s="492" t="str">
        <f>IF('入力フォーム（複数一括申請）'!H24="","",LEFT('入力フォーム（複数一括申請）'!H24,1))</f>
        <v/>
      </c>
      <c r="F20" s="492" t="str">
        <f>IF(I20="","",IF('入力フォーム（複数一括申請）'!D24='入力フォームマスタ（複数一括申請）'!$B$21,"外）"&amp;+LEFTB('入力フォーム（複数一括申請）'!J24,16),LEFTB('入力フォーム（複数一括申請）'!J24,20)))</f>
        <v/>
      </c>
      <c r="G20" s="493"/>
      <c r="H20" s="492" t="str">
        <f>IF('入力フォーム（複数一括申請）'!I24="","",IF('入力フォーム（複数一括申請）'!D24='入力フォームマスタ（複数一括申請）'!$B$17,"*"&amp;+LEFTB('入力フォーム（複数一括申請）'!I24,59),'入力フォーム（複数一括申請）'!I24))</f>
        <v/>
      </c>
      <c r="I20" s="492" t="str">
        <f>IF('入力フォーム（複数一括申請）'!J24="","",IF('入力フォーム（複数一括申請）'!D24='入力フォームマスタ（複数一括申請）'!$B$17,"＊"&amp;+LEFTB('入力フォーム（複数一括申請）'!J24,59),IF('入力フォーム（複数一括申請）'!D24='入力フォームマスタ（複数一括申請）'!$B$22,"名称のみ）"&amp;+LEFTB('入力フォーム（複数一括申請）'!J24,50),'入力フォーム（複数一括申請）'!J24)))</f>
        <v/>
      </c>
      <c r="J20" s="492" t="str">
        <f>IF('入力フォーム（複数一括申請）'!L24="","",'入力フォーム（複数一括申請）'!L24)</f>
        <v/>
      </c>
      <c r="K20" s="492" t="str">
        <f>IF('入力フォーム（複数一括申請）'!M24="","",'入力フォーム（複数一括申請）'!M24)</f>
        <v/>
      </c>
      <c r="L20" s="493"/>
      <c r="M20" s="494" t="str">
        <f t="shared" si="0"/>
        <v/>
      </c>
      <c r="N20" s="493"/>
      <c r="O20" s="492" t="str">
        <f>IF('入力フォーム（複数一括申請）'!Q24="","",'入力フォーム（複数一括申請）'!Q24)</f>
        <v/>
      </c>
      <c r="P20" s="492" t="str">
        <f>IF('入力フォーム（複数一括申請）'!R24="","",'入力フォーム（複数一括申請）'!R24)</f>
        <v/>
      </c>
      <c r="Q20" s="492" t="str">
        <f>IF('入力フォーム（複数一括申請）'!S24="","",'入力フォーム（複数一括申請）'!S24)</f>
        <v/>
      </c>
      <c r="R20" s="492" t="str">
        <f>IF('入力フォーム（複数一括申請）'!T24="","",'入力フォーム（複数一括申請）'!T24)</f>
        <v/>
      </c>
      <c r="S20" s="492" t="str">
        <f>IF('入力フォーム（複数一括申請）'!U24="","",'入力フォーム（複数一括申請）'!U24)</f>
        <v/>
      </c>
      <c r="T20" s="493"/>
      <c r="U20" s="492" t="str">
        <f>IF('入力フォーム（複数一括申請）'!W24="","",'入力フォーム（複数一括申請）'!W24)</f>
        <v/>
      </c>
      <c r="V20" s="493"/>
      <c r="W20" s="493"/>
      <c r="X20" s="493"/>
      <c r="Y20" s="493"/>
      <c r="Z20" s="493"/>
      <c r="AA20" s="493"/>
      <c r="AB20" s="493"/>
      <c r="AC20" s="493"/>
      <c r="AD20" s="493"/>
      <c r="AE20" s="494" t="str">
        <f t="shared" si="1"/>
        <v/>
      </c>
      <c r="AF20" s="494" t="str">
        <f t="shared" si="2"/>
        <v/>
      </c>
      <c r="AG20" s="492" t="str">
        <f>IF('入力フォーム（複数一括申請）'!AI24="","",LEFT('入力フォーム（複数一括申請）'!AI24,1))</f>
        <v/>
      </c>
      <c r="AH20" s="492" t="str">
        <f t="shared" si="3"/>
        <v/>
      </c>
      <c r="AI20" s="493"/>
      <c r="AJ20" s="493"/>
      <c r="AK20" s="492" t="str">
        <f>IF('入力フォーム（複数一括申請）'!C24=7,1,IF('入力フォーム（複数一括申請）'!BX24="","",LEFT('入力フォーム（複数一括申請）'!BX24,1)))</f>
        <v/>
      </c>
      <c r="AL20" s="492" t="str">
        <f t="shared" si="4"/>
        <v/>
      </c>
      <c r="AM20" s="492" t="str">
        <f>IF('入力フォーム（複数一括申請）'!AO24="","",IF(OR('入力フォーム（複数一括申請）'!AO24=官公需!$D$14,'入力フォーム（複数一括申請）'!AO24=官公需!$D$16,'入力フォーム（複数一括申請）'!AO24=官公需!$D$17),LEFT('入力フォーム（複数一括申請）'!AO24,2),LEFT('入力フォーム（複数一括申請）'!AO24,1)))</f>
        <v/>
      </c>
      <c r="AN20" s="492" t="str">
        <f>IF('入力フォーム（複数一括申請）'!AP24="","",'入力フォーム（複数一括申請）'!AP24)</f>
        <v/>
      </c>
      <c r="AO20" s="493"/>
      <c r="AP20" s="495" t="str">
        <f>IF('入力フォーム（複数一括申請）'!BY24="","",LEFT('入力フォーム（複数一括申請）'!BY24,1))</f>
        <v/>
      </c>
      <c r="AQ20" s="492" t="str">
        <f>IF('入力フォーム（複数一括申請）'!AS24="","",'入力フォーム（複数一括申請）'!AS24)</f>
        <v/>
      </c>
      <c r="AR20" s="493"/>
      <c r="AS20" s="493"/>
      <c r="AT20" s="493"/>
      <c r="AU20" s="495" t="str">
        <f>IF('入力フォーム（複数一括申請）'!BZ24="","",'入力フォーム（複数一括申請）'!BZ24)</f>
        <v/>
      </c>
      <c r="AV20" s="495" t="str">
        <f>IF('入力フォーム（複数一括申請）'!CA24="","",'入力フォーム（複数一括申請）'!CA24)</f>
        <v/>
      </c>
      <c r="AW20" s="495" t="str">
        <f>IF('入力フォーム（複数一括申請）'!CB24="","",'入力フォーム（複数一括申請）'!CB24)</f>
        <v/>
      </c>
      <c r="AX20" s="493"/>
      <c r="AY20" s="495" t="str">
        <f>IF('入力フォーム（複数一括申請）'!CD24="","",'入力フォーム（複数一括申請）'!CD24)</f>
        <v/>
      </c>
      <c r="AZ20" s="493"/>
    </row>
    <row r="21" spans="1:52" s="111" customFormat="1" ht="45" customHeight="1" x14ac:dyDescent="0.4">
      <c r="A21" s="491" t="str">
        <f>IF('入力フォーム（複数一括申請）'!D25="","",'入力フォーム（複数一括申請）'!D25)</f>
        <v/>
      </c>
      <c r="B21" s="492" t="str">
        <f>IF('入力フォーム（複数一括申請）'!E25="","",'入力フォーム（複数一括申請）'!E25)</f>
        <v/>
      </c>
      <c r="C21" s="492" t="str">
        <f ca="1">IF(A21="","",IF('入力フォーム（複数一括申請）'!F25="",YEAR(EOMONTH(TODAY(),-3))&amp;+"0401",'入力フォーム（複数一括申請）'!F25))</f>
        <v/>
      </c>
      <c r="D21" s="493"/>
      <c r="E21" s="492" t="str">
        <f>IF('入力フォーム（複数一括申請）'!H25="","",LEFT('入力フォーム（複数一括申請）'!H25,1))</f>
        <v/>
      </c>
      <c r="F21" s="492" t="str">
        <f>IF(I21="","",IF('入力フォーム（複数一括申請）'!D25='入力フォームマスタ（複数一括申請）'!$B$21,"外）"&amp;+LEFTB('入力フォーム（複数一括申請）'!J25,16),LEFTB('入力フォーム（複数一括申請）'!J25,20)))</f>
        <v/>
      </c>
      <c r="G21" s="493"/>
      <c r="H21" s="492" t="str">
        <f>IF('入力フォーム（複数一括申請）'!I25="","",IF('入力フォーム（複数一括申請）'!D25='入力フォームマスタ（複数一括申請）'!$B$17,"*"&amp;+LEFTB('入力フォーム（複数一括申請）'!I25,59),'入力フォーム（複数一括申請）'!I25))</f>
        <v/>
      </c>
      <c r="I21" s="492" t="str">
        <f>IF('入力フォーム（複数一括申請）'!J25="","",IF('入力フォーム（複数一括申請）'!D25='入力フォームマスタ（複数一括申請）'!$B$17,"＊"&amp;+LEFTB('入力フォーム（複数一括申請）'!J25,59),IF('入力フォーム（複数一括申請）'!D25='入力フォームマスタ（複数一括申請）'!$B$22,"名称のみ）"&amp;+LEFTB('入力フォーム（複数一括申請）'!J25,50),'入力フォーム（複数一括申請）'!J25)))</f>
        <v/>
      </c>
      <c r="J21" s="492" t="str">
        <f>IF('入力フォーム（複数一括申請）'!L25="","",'入力フォーム（複数一括申請）'!L25)</f>
        <v/>
      </c>
      <c r="K21" s="492" t="str">
        <f>IF('入力フォーム（複数一括申請）'!M25="","",'入力フォーム（複数一括申請）'!M25)</f>
        <v/>
      </c>
      <c r="L21" s="493"/>
      <c r="M21" s="494" t="str">
        <f t="shared" si="0"/>
        <v/>
      </c>
      <c r="N21" s="493"/>
      <c r="O21" s="492" t="str">
        <f>IF('入力フォーム（複数一括申請）'!Q25="","",'入力フォーム（複数一括申請）'!Q25)</f>
        <v/>
      </c>
      <c r="P21" s="492" t="str">
        <f>IF('入力フォーム（複数一括申請）'!R25="","",'入力フォーム（複数一括申請）'!R25)</f>
        <v/>
      </c>
      <c r="Q21" s="492" t="str">
        <f>IF('入力フォーム（複数一括申請）'!S25="","",'入力フォーム（複数一括申請）'!S25)</f>
        <v/>
      </c>
      <c r="R21" s="492" t="str">
        <f>IF('入力フォーム（複数一括申請）'!T25="","",'入力フォーム（複数一括申請）'!T25)</f>
        <v/>
      </c>
      <c r="S21" s="492" t="str">
        <f>IF('入力フォーム（複数一括申請）'!U25="","",'入力フォーム（複数一括申請）'!U25)</f>
        <v/>
      </c>
      <c r="T21" s="493"/>
      <c r="U21" s="492" t="str">
        <f>IF('入力フォーム（複数一括申請）'!W25="","",'入力フォーム（複数一括申請）'!W25)</f>
        <v/>
      </c>
      <c r="V21" s="493"/>
      <c r="W21" s="493"/>
      <c r="X21" s="493"/>
      <c r="Y21" s="493"/>
      <c r="Z21" s="493"/>
      <c r="AA21" s="493"/>
      <c r="AB21" s="493"/>
      <c r="AC21" s="493"/>
      <c r="AD21" s="493"/>
      <c r="AE21" s="494" t="str">
        <f t="shared" si="1"/>
        <v/>
      </c>
      <c r="AF21" s="494" t="str">
        <f t="shared" si="2"/>
        <v/>
      </c>
      <c r="AG21" s="492" t="str">
        <f>IF('入力フォーム（複数一括申請）'!AI25="","",LEFT('入力フォーム（複数一括申請）'!AI25,1))</f>
        <v/>
      </c>
      <c r="AH21" s="492" t="str">
        <f t="shared" si="3"/>
        <v/>
      </c>
      <c r="AI21" s="493"/>
      <c r="AJ21" s="493"/>
      <c r="AK21" s="492" t="str">
        <f>IF('入力フォーム（複数一括申請）'!C25=7,1,IF('入力フォーム（複数一括申請）'!BX25="","",LEFT('入力フォーム（複数一括申請）'!BX25,1)))</f>
        <v/>
      </c>
      <c r="AL21" s="492" t="str">
        <f t="shared" si="4"/>
        <v/>
      </c>
      <c r="AM21" s="492" t="str">
        <f>IF('入力フォーム（複数一括申請）'!AO25="","",IF(OR('入力フォーム（複数一括申請）'!AO25=官公需!$D$14,'入力フォーム（複数一括申請）'!AO25=官公需!$D$16,'入力フォーム（複数一括申請）'!AO25=官公需!$D$17),LEFT('入力フォーム（複数一括申請）'!AO25,2),LEFT('入力フォーム（複数一括申請）'!AO25,1)))</f>
        <v/>
      </c>
      <c r="AN21" s="492" t="str">
        <f>IF('入力フォーム（複数一括申請）'!AP25="","",'入力フォーム（複数一括申請）'!AP25)</f>
        <v/>
      </c>
      <c r="AO21" s="493"/>
      <c r="AP21" s="495" t="str">
        <f>IF('入力フォーム（複数一括申請）'!BY25="","",LEFT('入力フォーム（複数一括申請）'!BY25,1))</f>
        <v/>
      </c>
      <c r="AQ21" s="492" t="str">
        <f>IF('入力フォーム（複数一括申請）'!AS25="","",'入力フォーム（複数一括申請）'!AS25)</f>
        <v/>
      </c>
      <c r="AR21" s="493"/>
      <c r="AS21" s="493"/>
      <c r="AT21" s="493"/>
      <c r="AU21" s="495" t="str">
        <f>IF('入力フォーム（複数一括申請）'!BZ25="","",'入力フォーム（複数一括申請）'!BZ25)</f>
        <v/>
      </c>
      <c r="AV21" s="495" t="str">
        <f>IF('入力フォーム（複数一括申請）'!CA25="","",'入力フォーム（複数一括申請）'!CA25)</f>
        <v/>
      </c>
      <c r="AW21" s="495" t="str">
        <f>IF('入力フォーム（複数一括申請）'!CB25="","",'入力フォーム（複数一括申請）'!CB25)</f>
        <v/>
      </c>
      <c r="AX21" s="493"/>
      <c r="AY21" s="495" t="str">
        <f>IF('入力フォーム（複数一括申請）'!CD25="","",'入力フォーム（複数一括申請）'!CD25)</f>
        <v/>
      </c>
      <c r="AZ21" s="493"/>
    </row>
    <row r="22" spans="1:52" s="111" customFormat="1" ht="45" customHeight="1" x14ac:dyDescent="0.4">
      <c r="A22" s="491" t="str">
        <f>IF('入力フォーム（複数一括申請）'!D26="","",'入力フォーム（複数一括申請）'!D26)</f>
        <v/>
      </c>
      <c r="B22" s="492" t="str">
        <f>IF('入力フォーム（複数一括申請）'!E26="","",'入力フォーム（複数一括申請）'!E26)</f>
        <v/>
      </c>
      <c r="C22" s="492" t="str">
        <f ca="1">IF(A22="","",IF('入力フォーム（複数一括申請）'!F26="",YEAR(EOMONTH(TODAY(),-3))&amp;+"0401",'入力フォーム（複数一括申請）'!F26))</f>
        <v/>
      </c>
      <c r="D22" s="493"/>
      <c r="E22" s="492" t="str">
        <f>IF('入力フォーム（複数一括申請）'!H26="","",LEFT('入力フォーム（複数一括申請）'!H26,1))</f>
        <v/>
      </c>
      <c r="F22" s="492" t="str">
        <f>IF(I22="","",IF('入力フォーム（複数一括申請）'!D26='入力フォームマスタ（複数一括申請）'!$B$21,"外）"&amp;+LEFTB('入力フォーム（複数一括申請）'!J26,16),LEFTB('入力フォーム（複数一括申請）'!J26,20)))</f>
        <v/>
      </c>
      <c r="G22" s="493"/>
      <c r="H22" s="492" t="str">
        <f>IF('入力フォーム（複数一括申請）'!I26="","",IF('入力フォーム（複数一括申請）'!D26='入力フォームマスタ（複数一括申請）'!$B$17,"*"&amp;+LEFTB('入力フォーム（複数一括申請）'!I26,59),'入力フォーム（複数一括申請）'!I26))</f>
        <v/>
      </c>
      <c r="I22" s="492" t="str">
        <f>IF('入力フォーム（複数一括申請）'!J26="","",IF('入力フォーム（複数一括申請）'!D26='入力フォームマスタ（複数一括申請）'!$B$17,"＊"&amp;+LEFTB('入力フォーム（複数一括申請）'!J26,59),IF('入力フォーム（複数一括申請）'!D26='入力フォームマスタ（複数一括申請）'!$B$22,"名称のみ）"&amp;+LEFTB('入力フォーム（複数一括申請）'!J26,50),'入力フォーム（複数一括申請）'!J26)))</f>
        <v/>
      </c>
      <c r="J22" s="492" t="str">
        <f>IF('入力フォーム（複数一括申請）'!L26="","",'入力フォーム（複数一括申請）'!L26)</f>
        <v/>
      </c>
      <c r="K22" s="492" t="str">
        <f>IF('入力フォーム（複数一括申請）'!M26="","",'入力フォーム（複数一括申請）'!M26)</f>
        <v/>
      </c>
      <c r="L22" s="493"/>
      <c r="M22" s="494" t="str">
        <f t="shared" si="0"/>
        <v/>
      </c>
      <c r="N22" s="493"/>
      <c r="O22" s="492" t="str">
        <f>IF('入力フォーム（複数一括申請）'!Q26="","",'入力フォーム（複数一括申請）'!Q26)</f>
        <v/>
      </c>
      <c r="P22" s="492" t="str">
        <f>IF('入力フォーム（複数一括申請）'!R26="","",'入力フォーム（複数一括申請）'!R26)</f>
        <v/>
      </c>
      <c r="Q22" s="492" t="str">
        <f>IF('入力フォーム（複数一括申請）'!S26="","",'入力フォーム（複数一括申請）'!S26)</f>
        <v/>
      </c>
      <c r="R22" s="492" t="str">
        <f>IF('入力フォーム（複数一括申請）'!T26="","",'入力フォーム（複数一括申請）'!T26)</f>
        <v/>
      </c>
      <c r="S22" s="492" t="str">
        <f>IF('入力フォーム（複数一括申請）'!U26="","",'入力フォーム（複数一括申請）'!U26)</f>
        <v/>
      </c>
      <c r="T22" s="493"/>
      <c r="U22" s="492" t="str">
        <f>IF('入力フォーム（複数一括申請）'!W26="","",'入力フォーム（複数一括申請）'!W26)</f>
        <v/>
      </c>
      <c r="V22" s="493"/>
      <c r="W22" s="493"/>
      <c r="X22" s="493"/>
      <c r="Y22" s="493"/>
      <c r="Z22" s="493"/>
      <c r="AA22" s="493"/>
      <c r="AB22" s="493"/>
      <c r="AC22" s="493"/>
      <c r="AD22" s="493"/>
      <c r="AE22" s="494" t="str">
        <f t="shared" si="1"/>
        <v/>
      </c>
      <c r="AF22" s="494" t="str">
        <f t="shared" si="2"/>
        <v/>
      </c>
      <c r="AG22" s="492" t="str">
        <f>IF('入力フォーム（複数一括申請）'!AI26="","",LEFT('入力フォーム（複数一括申請）'!AI26,1))</f>
        <v/>
      </c>
      <c r="AH22" s="492" t="str">
        <f t="shared" si="3"/>
        <v/>
      </c>
      <c r="AI22" s="493"/>
      <c r="AJ22" s="493"/>
      <c r="AK22" s="492" t="str">
        <f>IF('入力フォーム（複数一括申請）'!C26=7,1,IF('入力フォーム（複数一括申請）'!BX26="","",LEFT('入力フォーム（複数一括申請）'!BX26,1)))</f>
        <v/>
      </c>
      <c r="AL22" s="492" t="str">
        <f t="shared" si="4"/>
        <v/>
      </c>
      <c r="AM22" s="492" t="str">
        <f>IF('入力フォーム（複数一括申請）'!AO26="","",IF(OR('入力フォーム（複数一括申請）'!AO26=官公需!$D$14,'入力フォーム（複数一括申請）'!AO26=官公需!$D$16,'入力フォーム（複数一括申請）'!AO26=官公需!$D$17),LEFT('入力フォーム（複数一括申請）'!AO26,2),LEFT('入力フォーム（複数一括申請）'!AO26,1)))</f>
        <v/>
      </c>
      <c r="AN22" s="492" t="str">
        <f>IF('入力フォーム（複数一括申請）'!AP26="","",'入力フォーム（複数一括申請）'!AP26)</f>
        <v/>
      </c>
      <c r="AO22" s="493"/>
      <c r="AP22" s="495" t="str">
        <f>IF('入力フォーム（複数一括申請）'!BY26="","",LEFT('入力フォーム（複数一括申請）'!BY26,1))</f>
        <v/>
      </c>
      <c r="AQ22" s="492" t="str">
        <f>IF('入力フォーム（複数一括申請）'!AS26="","",'入力フォーム（複数一括申請）'!AS26)</f>
        <v/>
      </c>
      <c r="AR22" s="493"/>
      <c r="AS22" s="493"/>
      <c r="AT22" s="493"/>
      <c r="AU22" s="495" t="str">
        <f>IF('入力フォーム（複数一括申請）'!BZ26="","",'入力フォーム（複数一括申請）'!BZ26)</f>
        <v/>
      </c>
      <c r="AV22" s="495" t="str">
        <f>IF('入力フォーム（複数一括申請）'!CA26="","",'入力フォーム（複数一括申請）'!CA26)</f>
        <v/>
      </c>
      <c r="AW22" s="495" t="str">
        <f>IF('入力フォーム（複数一括申請）'!CB26="","",'入力フォーム（複数一括申請）'!CB26)</f>
        <v/>
      </c>
      <c r="AX22" s="493"/>
      <c r="AY22" s="495" t="str">
        <f>IF('入力フォーム（複数一括申請）'!CD26="","",'入力フォーム（複数一括申請）'!CD26)</f>
        <v/>
      </c>
      <c r="AZ22" s="493"/>
    </row>
    <row r="23" spans="1:52" s="111" customFormat="1" ht="45" customHeight="1" x14ac:dyDescent="0.4">
      <c r="A23" s="491" t="str">
        <f>IF('入力フォーム（複数一括申請）'!D27="","",'入力フォーム（複数一括申請）'!D27)</f>
        <v/>
      </c>
      <c r="B23" s="492" t="str">
        <f>IF('入力フォーム（複数一括申請）'!E27="","",'入力フォーム（複数一括申請）'!E27)</f>
        <v/>
      </c>
      <c r="C23" s="492" t="str">
        <f ca="1">IF(A23="","",IF('入力フォーム（複数一括申請）'!F27="",YEAR(EOMONTH(TODAY(),-3))&amp;+"0401",'入力フォーム（複数一括申請）'!F27))</f>
        <v/>
      </c>
      <c r="D23" s="493"/>
      <c r="E23" s="492" t="str">
        <f>IF('入力フォーム（複数一括申請）'!H27="","",LEFT('入力フォーム（複数一括申請）'!H27,1))</f>
        <v/>
      </c>
      <c r="F23" s="492" t="str">
        <f>IF(I23="","",IF('入力フォーム（複数一括申請）'!D27='入力フォームマスタ（複数一括申請）'!$B$21,"外）"&amp;+LEFTB('入力フォーム（複数一括申請）'!J27,16),LEFTB('入力フォーム（複数一括申請）'!J27,20)))</f>
        <v/>
      </c>
      <c r="G23" s="493"/>
      <c r="H23" s="492" t="str">
        <f>IF('入力フォーム（複数一括申請）'!I27="","",IF('入力フォーム（複数一括申請）'!D27='入力フォームマスタ（複数一括申請）'!$B$17,"*"&amp;+LEFTB('入力フォーム（複数一括申請）'!I27,59),'入力フォーム（複数一括申請）'!I27))</f>
        <v/>
      </c>
      <c r="I23" s="492" t="str">
        <f>IF('入力フォーム（複数一括申請）'!J27="","",IF('入力フォーム（複数一括申請）'!D27='入力フォームマスタ（複数一括申請）'!$B$17,"＊"&amp;+LEFTB('入力フォーム（複数一括申請）'!J27,59),IF('入力フォーム（複数一括申請）'!D27='入力フォームマスタ（複数一括申請）'!$B$22,"名称のみ）"&amp;+LEFTB('入力フォーム（複数一括申請）'!J27,50),'入力フォーム（複数一括申請）'!J27)))</f>
        <v/>
      </c>
      <c r="J23" s="492" t="str">
        <f>IF('入力フォーム（複数一括申請）'!L27="","",'入力フォーム（複数一括申請）'!L27)</f>
        <v/>
      </c>
      <c r="K23" s="492" t="str">
        <f>IF('入力フォーム（複数一括申請）'!M27="","",'入力フォーム（複数一括申請）'!M27)</f>
        <v/>
      </c>
      <c r="L23" s="493"/>
      <c r="M23" s="494" t="str">
        <f t="shared" si="0"/>
        <v/>
      </c>
      <c r="N23" s="493"/>
      <c r="O23" s="492" t="str">
        <f>IF('入力フォーム（複数一括申請）'!Q27="","",'入力フォーム（複数一括申請）'!Q27)</f>
        <v/>
      </c>
      <c r="P23" s="492" t="str">
        <f>IF('入力フォーム（複数一括申請）'!R27="","",'入力フォーム（複数一括申請）'!R27)</f>
        <v/>
      </c>
      <c r="Q23" s="492" t="str">
        <f>IF('入力フォーム（複数一括申請）'!S27="","",'入力フォーム（複数一括申請）'!S27)</f>
        <v/>
      </c>
      <c r="R23" s="492" t="str">
        <f>IF('入力フォーム（複数一括申請）'!T27="","",'入力フォーム（複数一括申請）'!T27)</f>
        <v/>
      </c>
      <c r="S23" s="492" t="str">
        <f>IF('入力フォーム（複数一括申請）'!U27="","",'入力フォーム（複数一括申請）'!U27)</f>
        <v/>
      </c>
      <c r="T23" s="493"/>
      <c r="U23" s="492" t="str">
        <f>IF('入力フォーム（複数一括申請）'!W27="","",'入力フォーム（複数一括申請）'!W27)</f>
        <v/>
      </c>
      <c r="V23" s="493"/>
      <c r="W23" s="493"/>
      <c r="X23" s="493"/>
      <c r="Y23" s="493"/>
      <c r="Z23" s="493"/>
      <c r="AA23" s="493"/>
      <c r="AB23" s="493"/>
      <c r="AC23" s="493"/>
      <c r="AD23" s="493"/>
      <c r="AE23" s="494" t="str">
        <f t="shared" si="1"/>
        <v/>
      </c>
      <c r="AF23" s="494" t="str">
        <f t="shared" si="2"/>
        <v/>
      </c>
      <c r="AG23" s="492" t="str">
        <f>IF('入力フォーム（複数一括申請）'!AI27="","",LEFT('入力フォーム（複数一括申請）'!AI27,1))</f>
        <v/>
      </c>
      <c r="AH23" s="492" t="str">
        <f t="shared" si="3"/>
        <v/>
      </c>
      <c r="AI23" s="493"/>
      <c r="AJ23" s="493"/>
      <c r="AK23" s="492" t="str">
        <f>IF('入力フォーム（複数一括申請）'!C27=7,1,IF('入力フォーム（複数一括申請）'!BX27="","",LEFT('入力フォーム（複数一括申請）'!BX27,1)))</f>
        <v/>
      </c>
      <c r="AL23" s="492" t="str">
        <f t="shared" si="4"/>
        <v/>
      </c>
      <c r="AM23" s="492" t="str">
        <f>IF('入力フォーム（複数一括申請）'!AO27="","",IF(OR('入力フォーム（複数一括申請）'!AO27=官公需!$D$14,'入力フォーム（複数一括申請）'!AO27=官公需!$D$16,'入力フォーム（複数一括申請）'!AO27=官公需!$D$17),LEFT('入力フォーム（複数一括申請）'!AO27,2),LEFT('入力フォーム（複数一括申請）'!AO27,1)))</f>
        <v/>
      </c>
      <c r="AN23" s="492" t="str">
        <f>IF('入力フォーム（複数一括申請）'!AP27="","",'入力フォーム（複数一括申請）'!AP27)</f>
        <v/>
      </c>
      <c r="AO23" s="493"/>
      <c r="AP23" s="495" t="str">
        <f>IF('入力フォーム（複数一括申請）'!BY27="","",LEFT('入力フォーム（複数一括申請）'!BY27,1))</f>
        <v/>
      </c>
      <c r="AQ23" s="492" t="str">
        <f>IF('入力フォーム（複数一括申請）'!AS27="","",'入力フォーム（複数一括申請）'!AS27)</f>
        <v/>
      </c>
      <c r="AR23" s="493"/>
      <c r="AS23" s="493"/>
      <c r="AT23" s="493"/>
      <c r="AU23" s="495" t="str">
        <f>IF('入力フォーム（複数一括申請）'!BZ27="","",'入力フォーム（複数一括申請）'!BZ27)</f>
        <v/>
      </c>
      <c r="AV23" s="495" t="str">
        <f>IF('入力フォーム（複数一括申請）'!CA27="","",'入力フォーム（複数一括申請）'!CA27)</f>
        <v/>
      </c>
      <c r="AW23" s="495" t="str">
        <f>IF('入力フォーム（複数一括申請）'!CB27="","",'入力フォーム（複数一括申請）'!CB27)</f>
        <v/>
      </c>
      <c r="AX23" s="493"/>
      <c r="AY23" s="495" t="str">
        <f>IF('入力フォーム（複数一括申請）'!CD27="","",'入力フォーム（複数一括申請）'!CD27)</f>
        <v/>
      </c>
      <c r="AZ23" s="493"/>
    </row>
    <row r="24" spans="1:52" s="111" customFormat="1" ht="45" customHeight="1" x14ac:dyDescent="0.4">
      <c r="A24" s="491" t="str">
        <f>IF('入力フォーム（複数一括申請）'!D28="","",'入力フォーム（複数一括申請）'!D28)</f>
        <v/>
      </c>
      <c r="B24" s="492" t="str">
        <f>IF('入力フォーム（複数一括申請）'!E28="","",'入力フォーム（複数一括申請）'!E28)</f>
        <v/>
      </c>
      <c r="C24" s="492" t="str">
        <f ca="1">IF(A24="","",IF('入力フォーム（複数一括申請）'!F28="",YEAR(EOMONTH(TODAY(),-3))&amp;+"0401",'入力フォーム（複数一括申請）'!F28))</f>
        <v/>
      </c>
      <c r="D24" s="493"/>
      <c r="E24" s="492" t="str">
        <f>IF('入力フォーム（複数一括申請）'!H28="","",LEFT('入力フォーム（複数一括申請）'!H28,1))</f>
        <v/>
      </c>
      <c r="F24" s="492" t="str">
        <f>IF(I24="","",IF('入力フォーム（複数一括申請）'!D28='入力フォームマスタ（複数一括申請）'!$B$21,"外）"&amp;+LEFTB('入力フォーム（複数一括申請）'!J28,16),LEFTB('入力フォーム（複数一括申請）'!J28,20)))</f>
        <v/>
      </c>
      <c r="G24" s="493"/>
      <c r="H24" s="492" t="str">
        <f>IF('入力フォーム（複数一括申請）'!I28="","",IF('入力フォーム（複数一括申請）'!D28='入力フォームマスタ（複数一括申請）'!$B$17,"*"&amp;+LEFTB('入力フォーム（複数一括申請）'!I28,59),'入力フォーム（複数一括申請）'!I28))</f>
        <v/>
      </c>
      <c r="I24" s="492" t="str">
        <f>IF('入力フォーム（複数一括申請）'!J28="","",IF('入力フォーム（複数一括申請）'!D28='入力フォームマスタ（複数一括申請）'!$B$17,"＊"&amp;+LEFTB('入力フォーム（複数一括申請）'!J28,59),IF('入力フォーム（複数一括申請）'!D28='入力フォームマスタ（複数一括申請）'!$B$22,"名称のみ）"&amp;+LEFTB('入力フォーム（複数一括申請）'!J28,50),'入力フォーム（複数一括申請）'!J28)))</f>
        <v/>
      </c>
      <c r="J24" s="492" t="str">
        <f>IF('入力フォーム（複数一括申請）'!L28="","",'入力フォーム（複数一括申請）'!L28)</f>
        <v/>
      </c>
      <c r="K24" s="492" t="str">
        <f>IF('入力フォーム（複数一括申請）'!M28="","",'入力フォーム（複数一括申請）'!M28)</f>
        <v/>
      </c>
      <c r="L24" s="493"/>
      <c r="M24" s="494" t="str">
        <f t="shared" si="0"/>
        <v/>
      </c>
      <c r="N24" s="493"/>
      <c r="O24" s="492" t="str">
        <f>IF('入力フォーム（複数一括申請）'!Q28="","",'入力フォーム（複数一括申請）'!Q28)</f>
        <v/>
      </c>
      <c r="P24" s="492" t="str">
        <f>IF('入力フォーム（複数一括申請）'!R28="","",'入力フォーム（複数一括申請）'!R28)</f>
        <v/>
      </c>
      <c r="Q24" s="492" t="str">
        <f>IF('入力フォーム（複数一括申請）'!S28="","",'入力フォーム（複数一括申請）'!S28)</f>
        <v/>
      </c>
      <c r="R24" s="492" t="str">
        <f>IF('入力フォーム（複数一括申請）'!T28="","",'入力フォーム（複数一括申請）'!T28)</f>
        <v/>
      </c>
      <c r="S24" s="492" t="str">
        <f>IF('入力フォーム（複数一括申請）'!U28="","",'入力フォーム（複数一括申請）'!U28)</f>
        <v/>
      </c>
      <c r="T24" s="493"/>
      <c r="U24" s="492" t="str">
        <f>IF('入力フォーム（複数一括申請）'!W28="","",'入力フォーム（複数一括申請）'!W28)</f>
        <v/>
      </c>
      <c r="V24" s="493"/>
      <c r="W24" s="493"/>
      <c r="X24" s="493"/>
      <c r="Y24" s="493"/>
      <c r="Z24" s="493"/>
      <c r="AA24" s="493"/>
      <c r="AB24" s="493"/>
      <c r="AC24" s="493"/>
      <c r="AD24" s="493"/>
      <c r="AE24" s="494" t="str">
        <f t="shared" si="1"/>
        <v/>
      </c>
      <c r="AF24" s="494" t="str">
        <f t="shared" si="2"/>
        <v/>
      </c>
      <c r="AG24" s="492" t="str">
        <f>IF('入力フォーム（複数一括申請）'!AI28="","",LEFT('入力フォーム（複数一括申請）'!AI28,1))</f>
        <v/>
      </c>
      <c r="AH24" s="492" t="str">
        <f t="shared" si="3"/>
        <v/>
      </c>
      <c r="AI24" s="493"/>
      <c r="AJ24" s="493"/>
      <c r="AK24" s="492" t="str">
        <f>IF('入力フォーム（複数一括申請）'!C28=7,1,IF('入力フォーム（複数一括申請）'!BX28="","",LEFT('入力フォーム（複数一括申請）'!BX28,1)))</f>
        <v/>
      </c>
      <c r="AL24" s="492" t="str">
        <f t="shared" si="4"/>
        <v/>
      </c>
      <c r="AM24" s="492" t="str">
        <f>IF('入力フォーム（複数一括申請）'!AO28="","",IF(OR('入力フォーム（複数一括申請）'!AO28=官公需!$D$14,'入力フォーム（複数一括申請）'!AO28=官公需!$D$16,'入力フォーム（複数一括申請）'!AO28=官公需!$D$17),LEFT('入力フォーム（複数一括申請）'!AO28,2),LEFT('入力フォーム（複数一括申請）'!AO28,1)))</f>
        <v/>
      </c>
      <c r="AN24" s="492" t="str">
        <f>IF('入力フォーム（複数一括申請）'!AP28="","",'入力フォーム（複数一括申請）'!AP28)</f>
        <v/>
      </c>
      <c r="AO24" s="493"/>
      <c r="AP24" s="495" t="str">
        <f>IF('入力フォーム（複数一括申請）'!BY28="","",LEFT('入力フォーム（複数一括申請）'!BY28,1))</f>
        <v/>
      </c>
      <c r="AQ24" s="492" t="str">
        <f>IF('入力フォーム（複数一括申請）'!AS28="","",'入力フォーム（複数一括申請）'!AS28)</f>
        <v/>
      </c>
      <c r="AR24" s="493"/>
      <c r="AS24" s="493"/>
      <c r="AT24" s="493"/>
      <c r="AU24" s="495" t="str">
        <f>IF('入力フォーム（複数一括申請）'!BZ28="","",'入力フォーム（複数一括申請）'!BZ28)</f>
        <v/>
      </c>
      <c r="AV24" s="495" t="str">
        <f>IF('入力フォーム（複数一括申請）'!CA28="","",'入力フォーム（複数一括申請）'!CA28)</f>
        <v/>
      </c>
      <c r="AW24" s="495" t="str">
        <f>IF('入力フォーム（複数一括申請）'!CB28="","",'入力フォーム（複数一括申請）'!CB28)</f>
        <v/>
      </c>
      <c r="AX24" s="493"/>
      <c r="AY24" s="495" t="str">
        <f>IF('入力フォーム（複数一括申請）'!CD28="","",'入力フォーム（複数一括申請）'!CD28)</f>
        <v/>
      </c>
      <c r="AZ24" s="493"/>
    </row>
    <row r="25" spans="1:52" s="111" customFormat="1" ht="45" customHeight="1" x14ac:dyDescent="0.4">
      <c r="A25" s="491" t="str">
        <f>IF('入力フォーム（複数一括申請）'!D29="","",'入力フォーム（複数一括申請）'!D29)</f>
        <v/>
      </c>
      <c r="B25" s="492" t="str">
        <f>IF('入力フォーム（複数一括申請）'!E29="","",'入力フォーム（複数一括申請）'!E29)</f>
        <v/>
      </c>
      <c r="C25" s="492" t="str">
        <f ca="1">IF(A25="","",IF('入力フォーム（複数一括申請）'!F29="",YEAR(EOMONTH(TODAY(),-3))&amp;+"0401",'入力フォーム（複数一括申請）'!F29))</f>
        <v/>
      </c>
      <c r="D25" s="493"/>
      <c r="E25" s="492" t="str">
        <f>IF('入力フォーム（複数一括申請）'!H29="","",LEFT('入力フォーム（複数一括申請）'!H29,1))</f>
        <v/>
      </c>
      <c r="F25" s="492" t="str">
        <f>IF(I25="","",IF('入力フォーム（複数一括申請）'!D29='入力フォームマスタ（複数一括申請）'!$B$21,"外）"&amp;+LEFTB('入力フォーム（複数一括申請）'!J29,16),LEFTB('入力フォーム（複数一括申請）'!J29,20)))</f>
        <v/>
      </c>
      <c r="G25" s="493"/>
      <c r="H25" s="492" t="str">
        <f>IF('入力フォーム（複数一括申請）'!I29="","",IF('入力フォーム（複数一括申請）'!D29='入力フォームマスタ（複数一括申請）'!$B$17,"*"&amp;+LEFTB('入力フォーム（複数一括申請）'!I29,59),'入力フォーム（複数一括申請）'!I29))</f>
        <v/>
      </c>
      <c r="I25" s="492" t="str">
        <f>IF('入力フォーム（複数一括申請）'!J29="","",IF('入力フォーム（複数一括申請）'!D29='入力フォームマスタ（複数一括申請）'!$B$17,"＊"&amp;+LEFTB('入力フォーム（複数一括申請）'!J29,59),IF('入力フォーム（複数一括申請）'!D29='入力フォームマスタ（複数一括申請）'!$B$22,"名称のみ）"&amp;+LEFTB('入力フォーム（複数一括申請）'!J29,50),'入力フォーム（複数一括申請）'!J29)))</f>
        <v/>
      </c>
      <c r="J25" s="492" t="str">
        <f>IF('入力フォーム（複数一括申請）'!L29="","",'入力フォーム（複数一括申請）'!L29)</f>
        <v/>
      </c>
      <c r="K25" s="492" t="str">
        <f>IF('入力フォーム（複数一括申請）'!M29="","",'入力フォーム（複数一括申請）'!M29)</f>
        <v/>
      </c>
      <c r="L25" s="493"/>
      <c r="M25" s="494" t="str">
        <f t="shared" si="0"/>
        <v/>
      </c>
      <c r="N25" s="493"/>
      <c r="O25" s="492" t="str">
        <f>IF('入力フォーム（複数一括申請）'!Q29="","",'入力フォーム（複数一括申請）'!Q29)</f>
        <v/>
      </c>
      <c r="P25" s="492" t="str">
        <f>IF('入力フォーム（複数一括申請）'!R29="","",'入力フォーム（複数一括申請）'!R29)</f>
        <v/>
      </c>
      <c r="Q25" s="492" t="str">
        <f>IF('入力フォーム（複数一括申請）'!S29="","",'入力フォーム（複数一括申請）'!S29)</f>
        <v/>
      </c>
      <c r="R25" s="492" t="str">
        <f>IF('入力フォーム（複数一括申請）'!T29="","",'入力フォーム（複数一括申請）'!T29)</f>
        <v/>
      </c>
      <c r="S25" s="492" t="str">
        <f>IF('入力フォーム（複数一括申請）'!U29="","",'入力フォーム（複数一括申請）'!U29)</f>
        <v/>
      </c>
      <c r="T25" s="493"/>
      <c r="U25" s="492" t="str">
        <f>IF('入力フォーム（複数一括申請）'!W29="","",'入力フォーム（複数一括申請）'!W29)</f>
        <v/>
      </c>
      <c r="V25" s="493"/>
      <c r="W25" s="493"/>
      <c r="X25" s="493"/>
      <c r="Y25" s="493"/>
      <c r="Z25" s="493"/>
      <c r="AA25" s="493"/>
      <c r="AB25" s="493"/>
      <c r="AC25" s="493"/>
      <c r="AD25" s="493"/>
      <c r="AE25" s="494" t="str">
        <f t="shared" si="1"/>
        <v/>
      </c>
      <c r="AF25" s="494" t="str">
        <f t="shared" si="2"/>
        <v/>
      </c>
      <c r="AG25" s="492" t="str">
        <f>IF('入力フォーム（複数一括申請）'!AI29="","",LEFT('入力フォーム（複数一括申請）'!AI29,1))</f>
        <v/>
      </c>
      <c r="AH25" s="492" t="str">
        <f t="shared" si="3"/>
        <v/>
      </c>
      <c r="AI25" s="493"/>
      <c r="AJ25" s="493"/>
      <c r="AK25" s="492" t="str">
        <f>IF('入力フォーム（複数一括申請）'!C29=7,1,IF('入力フォーム（複数一括申請）'!BX29="","",LEFT('入力フォーム（複数一括申請）'!BX29,1)))</f>
        <v/>
      </c>
      <c r="AL25" s="492" t="str">
        <f t="shared" si="4"/>
        <v/>
      </c>
      <c r="AM25" s="492" t="str">
        <f>IF('入力フォーム（複数一括申請）'!AO29="","",IF(OR('入力フォーム（複数一括申請）'!AO29=官公需!$D$14,'入力フォーム（複数一括申請）'!AO29=官公需!$D$16,'入力フォーム（複数一括申請）'!AO29=官公需!$D$17),LEFT('入力フォーム（複数一括申請）'!AO29,2),LEFT('入力フォーム（複数一括申請）'!AO29,1)))</f>
        <v/>
      </c>
      <c r="AN25" s="492" t="str">
        <f>IF('入力フォーム（複数一括申請）'!AP29="","",'入力フォーム（複数一括申請）'!AP29)</f>
        <v/>
      </c>
      <c r="AO25" s="493"/>
      <c r="AP25" s="495" t="str">
        <f>IF('入力フォーム（複数一括申請）'!BY29="","",LEFT('入力フォーム（複数一括申請）'!BY29,1))</f>
        <v/>
      </c>
      <c r="AQ25" s="492" t="str">
        <f>IF('入力フォーム（複数一括申請）'!AS29="","",'入力フォーム（複数一括申請）'!AS29)</f>
        <v/>
      </c>
      <c r="AR25" s="493"/>
      <c r="AS25" s="493"/>
      <c r="AT25" s="493"/>
      <c r="AU25" s="495" t="str">
        <f>IF('入力フォーム（複数一括申請）'!BZ29="","",'入力フォーム（複数一括申請）'!BZ29)</f>
        <v/>
      </c>
      <c r="AV25" s="495" t="str">
        <f>IF('入力フォーム（複数一括申請）'!CA29="","",'入力フォーム（複数一括申請）'!CA29)</f>
        <v/>
      </c>
      <c r="AW25" s="495" t="str">
        <f>IF('入力フォーム（複数一括申請）'!CB29="","",'入力フォーム（複数一括申請）'!CB29)</f>
        <v/>
      </c>
      <c r="AX25" s="493"/>
      <c r="AY25" s="495" t="str">
        <f>IF('入力フォーム（複数一括申請）'!CD29="","",'入力フォーム（複数一括申請）'!CD29)</f>
        <v/>
      </c>
      <c r="AZ25" s="493"/>
    </row>
    <row r="26" spans="1:52" s="111" customFormat="1" ht="45" customHeight="1" x14ac:dyDescent="0.4">
      <c r="A26" s="491" t="str">
        <f>IF('入力フォーム（複数一括申請）'!D30="","",'入力フォーム（複数一括申請）'!D30)</f>
        <v/>
      </c>
      <c r="B26" s="492" t="str">
        <f>IF('入力フォーム（複数一括申請）'!E30="","",'入力フォーム（複数一括申請）'!E30)</f>
        <v/>
      </c>
      <c r="C26" s="492" t="str">
        <f ca="1">IF(A26="","",IF('入力フォーム（複数一括申請）'!F30="",YEAR(EOMONTH(TODAY(),-3))&amp;+"0401",'入力フォーム（複数一括申請）'!F30))</f>
        <v/>
      </c>
      <c r="D26" s="493"/>
      <c r="E26" s="492" t="str">
        <f>IF('入力フォーム（複数一括申請）'!H30="","",LEFT('入力フォーム（複数一括申請）'!H30,1))</f>
        <v/>
      </c>
      <c r="F26" s="492" t="str">
        <f>IF(I26="","",IF('入力フォーム（複数一括申請）'!D30='入力フォームマスタ（複数一括申請）'!$B$21,"外）"&amp;+LEFTB('入力フォーム（複数一括申請）'!J30,16),LEFTB('入力フォーム（複数一括申請）'!J30,20)))</f>
        <v/>
      </c>
      <c r="G26" s="493"/>
      <c r="H26" s="492" t="str">
        <f>IF('入力フォーム（複数一括申請）'!I30="","",IF('入力フォーム（複数一括申請）'!D30='入力フォームマスタ（複数一括申請）'!$B$17,"*"&amp;+LEFTB('入力フォーム（複数一括申請）'!I30,59),'入力フォーム（複数一括申請）'!I30))</f>
        <v/>
      </c>
      <c r="I26" s="492" t="str">
        <f>IF('入力フォーム（複数一括申請）'!J30="","",IF('入力フォーム（複数一括申請）'!D30='入力フォームマスタ（複数一括申請）'!$B$17,"＊"&amp;+LEFTB('入力フォーム（複数一括申請）'!J30,59),IF('入力フォーム（複数一括申請）'!D30='入力フォームマスタ（複数一括申請）'!$B$22,"名称のみ）"&amp;+LEFTB('入力フォーム（複数一括申請）'!J30,50),'入力フォーム（複数一括申請）'!J30)))</f>
        <v/>
      </c>
      <c r="J26" s="492" t="str">
        <f>IF('入力フォーム（複数一括申請）'!L30="","",'入力フォーム（複数一括申請）'!L30)</f>
        <v/>
      </c>
      <c r="K26" s="492" t="str">
        <f>IF('入力フォーム（複数一括申請）'!M30="","",'入力フォーム（複数一括申請）'!M30)</f>
        <v/>
      </c>
      <c r="L26" s="493"/>
      <c r="M26" s="494" t="str">
        <f t="shared" si="0"/>
        <v/>
      </c>
      <c r="N26" s="493"/>
      <c r="O26" s="492" t="str">
        <f>IF('入力フォーム（複数一括申請）'!Q30="","",'入力フォーム（複数一括申請）'!Q30)</f>
        <v/>
      </c>
      <c r="P26" s="492" t="str">
        <f>IF('入力フォーム（複数一括申請）'!R30="","",'入力フォーム（複数一括申請）'!R30)</f>
        <v/>
      </c>
      <c r="Q26" s="492" t="str">
        <f>IF('入力フォーム（複数一括申請）'!S30="","",'入力フォーム（複数一括申請）'!S30)</f>
        <v/>
      </c>
      <c r="R26" s="492" t="str">
        <f>IF('入力フォーム（複数一括申請）'!T30="","",'入力フォーム（複数一括申請）'!T30)</f>
        <v/>
      </c>
      <c r="S26" s="492" t="str">
        <f>IF('入力フォーム（複数一括申請）'!U30="","",'入力フォーム（複数一括申請）'!U30)</f>
        <v/>
      </c>
      <c r="T26" s="493"/>
      <c r="U26" s="492" t="str">
        <f>IF('入力フォーム（複数一括申請）'!W30="","",'入力フォーム（複数一括申請）'!W30)</f>
        <v/>
      </c>
      <c r="V26" s="493"/>
      <c r="W26" s="493"/>
      <c r="X26" s="493"/>
      <c r="Y26" s="493"/>
      <c r="Z26" s="493"/>
      <c r="AA26" s="493"/>
      <c r="AB26" s="493"/>
      <c r="AC26" s="493"/>
      <c r="AD26" s="493"/>
      <c r="AE26" s="494" t="str">
        <f t="shared" si="1"/>
        <v/>
      </c>
      <c r="AF26" s="494" t="str">
        <f t="shared" si="2"/>
        <v/>
      </c>
      <c r="AG26" s="492" t="str">
        <f>IF('入力フォーム（複数一括申請）'!AI30="","",LEFT('入力フォーム（複数一括申請）'!AI30,1))</f>
        <v/>
      </c>
      <c r="AH26" s="492" t="str">
        <f t="shared" si="3"/>
        <v/>
      </c>
      <c r="AI26" s="493"/>
      <c r="AJ26" s="493"/>
      <c r="AK26" s="492" t="str">
        <f>IF('入力フォーム（複数一括申請）'!C30=7,1,IF('入力フォーム（複数一括申請）'!BX30="","",LEFT('入力フォーム（複数一括申請）'!BX30,1)))</f>
        <v/>
      </c>
      <c r="AL26" s="492" t="str">
        <f t="shared" si="4"/>
        <v/>
      </c>
      <c r="AM26" s="492" t="str">
        <f>IF('入力フォーム（複数一括申請）'!AO30="","",IF(OR('入力フォーム（複数一括申請）'!AO30=官公需!$D$14,'入力フォーム（複数一括申請）'!AO30=官公需!$D$16,'入力フォーム（複数一括申請）'!AO30=官公需!$D$17),LEFT('入力フォーム（複数一括申請）'!AO30,2),LEFT('入力フォーム（複数一括申請）'!AO30,1)))</f>
        <v/>
      </c>
      <c r="AN26" s="492" t="str">
        <f>IF('入力フォーム（複数一括申請）'!AP30="","",'入力フォーム（複数一括申請）'!AP30)</f>
        <v/>
      </c>
      <c r="AO26" s="493"/>
      <c r="AP26" s="495" t="str">
        <f>IF('入力フォーム（複数一括申請）'!BY30="","",LEFT('入力フォーム（複数一括申請）'!BY30,1))</f>
        <v/>
      </c>
      <c r="AQ26" s="492" t="str">
        <f>IF('入力フォーム（複数一括申請）'!AS30="","",'入力フォーム（複数一括申請）'!AS30)</f>
        <v/>
      </c>
      <c r="AR26" s="493"/>
      <c r="AS26" s="493"/>
      <c r="AT26" s="493"/>
      <c r="AU26" s="495" t="str">
        <f>IF('入力フォーム（複数一括申請）'!BZ30="","",'入力フォーム（複数一括申請）'!BZ30)</f>
        <v/>
      </c>
      <c r="AV26" s="495" t="str">
        <f>IF('入力フォーム（複数一括申請）'!CA30="","",'入力フォーム（複数一括申請）'!CA30)</f>
        <v/>
      </c>
      <c r="AW26" s="495" t="str">
        <f>IF('入力フォーム（複数一括申請）'!CB30="","",'入力フォーム（複数一括申請）'!CB30)</f>
        <v/>
      </c>
      <c r="AX26" s="493"/>
      <c r="AY26" s="495" t="str">
        <f>IF('入力フォーム（複数一括申請）'!CD30="","",'入力フォーム（複数一括申請）'!CD30)</f>
        <v/>
      </c>
      <c r="AZ26" s="493"/>
    </row>
    <row r="27" spans="1:52" s="111" customFormat="1" ht="45" customHeight="1" x14ac:dyDescent="0.4">
      <c r="A27" s="491" t="str">
        <f>IF('入力フォーム（複数一括申請）'!D31="","",'入力フォーム（複数一括申請）'!D31)</f>
        <v/>
      </c>
      <c r="B27" s="492" t="str">
        <f>IF('入力フォーム（複数一括申請）'!E31="","",'入力フォーム（複数一括申請）'!E31)</f>
        <v/>
      </c>
      <c r="C27" s="492" t="str">
        <f ca="1">IF(A27="","",IF('入力フォーム（複数一括申請）'!F31="",YEAR(EOMONTH(TODAY(),-3))&amp;+"0401",'入力フォーム（複数一括申請）'!F31))</f>
        <v/>
      </c>
      <c r="D27" s="493"/>
      <c r="E27" s="492" t="str">
        <f>IF('入力フォーム（複数一括申請）'!H31="","",LEFT('入力フォーム（複数一括申請）'!H31,1))</f>
        <v/>
      </c>
      <c r="F27" s="492" t="str">
        <f>IF(I27="","",IF('入力フォーム（複数一括申請）'!D31='入力フォームマスタ（複数一括申請）'!$B$21,"外）"&amp;+LEFTB('入力フォーム（複数一括申請）'!J31,16),LEFTB('入力フォーム（複数一括申請）'!J31,20)))</f>
        <v/>
      </c>
      <c r="G27" s="493"/>
      <c r="H27" s="492" t="str">
        <f>IF('入力フォーム（複数一括申請）'!I31="","",IF('入力フォーム（複数一括申請）'!D31='入力フォームマスタ（複数一括申請）'!$B$17,"*"&amp;+LEFTB('入力フォーム（複数一括申請）'!I31,59),'入力フォーム（複数一括申請）'!I31))</f>
        <v/>
      </c>
      <c r="I27" s="492" t="str">
        <f>IF('入力フォーム（複数一括申請）'!J31="","",IF('入力フォーム（複数一括申請）'!D31='入力フォームマスタ（複数一括申請）'!$B$17,"＊"&amp;+LEFTB('入力フォーム（複数一括申請）'!J31,59),IF('入力フォーム（複数一括申請）'!D31='入力フォームマスタ（複数一括申請）'!$B$22,"名称のみ）"&amp;+LEFTB('入力フォーム（複数一括申請）'!J31,50),'入力フォーム（複数一括申請）'!J31)))</f>
        <v/>
      </c>
      <c r="J27" s="492" t="str">
        <f>IF('入力フォーム（複数一括申請）'!L31="","",'入力フォーム（複数一括申請）'!L31)</f>
        <v/>
      </c>
      <c r="K27" s="492" t="str">
        <f>IF('入力フォーム（複数一括申請）'!M31="","",'入力フォーム（複数一括申請）'!M31)</f>
        <v/>
      </c>
      <c r="L27" s="493"/>
      <c r="M27" s="494" t="str">
        <f t="shared" si="0"/>
        <v/>
      </c>
      <c r="N27" s="493"/>
      <c r="O27" s="492" t="str">
        <f>IF('入力フォーム（複数一括申請）'!Q31="","",'入力フォーム（複数一括申請）'!Q31)</f>
        <v/>
      </c>
      <c r="P27" s="492" t="str">
        <f>IF('入力フォーム（複数一括申請）'!R31="","",'入力フォーム（複数一括申請）'!R31)</f>
        <v/>
      </c>
      <c r="Q27" s="492" t="str">
        <f>IF('入力フォーム（複数一括申請）'!S31="","",'入力フォーム（複数一括申請）'!S31)</f>
        <v/>
      </c>
      <c r="R27" s="492" t="str">
        <f>IF('入力フォーム（複数一括申請）'!T31="","",'入力フォーム（複数一括申請）'!T31)</f>
        <v/>
      </c>
      <c r="S27" s="492" t="str">
        <f>IF('入力フォーム（複数一括申請）'!U31="","",'入力フォーム（複数一括申請）'!U31)</f>
        <v/>
      </c>
      <c r="T27" s="493"/>
      <c r="U27" s="492" t="str">
        <f>IF('入力フォーム（複数一括申請）'!W31="","",'入力フォーム（複数一括申請）'!W31)</f>
        <v/>
      </c>
      <c r="V27" s="493"/>
      <c r="W27" s="493"/>
      <c r="X27" s="493"/>
      <c r="Y27" s="493"/>
      <c r="Z27" s="493"/>
      <c r="AA27" s="493"/>
      <c r="AB27" s="493"/>
      <c r="AC27" s="493"/>
      <c r="AD27" s="493"/>
      <c r="AE27" s="494" t="str">
        <f t="shared" si="1"/>
        <v/>
      </c>
      <c r="AF27" s="494" t="str">
        <f t="shared" si="2"/>
        <v/>
      </c>
      <c r="AG27" s="492" t="str">
        <f>IF('入力フォーム（複数一括申請）'!AI31="","",LEFT('入力フォーム（複数一括申請）'!AI31,1))</f>
        <v/>
      </c>
      <c r="AH27" s="492" t="str">
        <f t="shared" si="3"/>
        <v/>
      </c>
      <c r="AI27" s="493"/>
      <c r="AJ27" s="493"/>
      <c r="AK27" s="492" t="str">
        <f>IF('入力フォーム（複数一括申請）'!C31=7,1,IF('入力フォーム（複数一括申請）'!BX31="","",LEFT('入力フォーム（複数一括申請）'!BX31,1)))</f>
        <v/>
      </c>
      <c r="AL27" s="492" t="str">
        <f t="shared" si="4"/>
        <v/>
      </c>
      <c r="AM27" s="492" t="str">
        <f>IF('入力フォーム（複数一括申請）'!AO31="","",IF(OR('入力フォーム（複数一括申請）'!AO31=官公需!$D$14,'入力フォーム（複数一括申請）'!AO31=官公需!$D$16,'入力フォーム（複数一括申請）'!AO31=官公需!$D$17),LEFT('入力フォーム（複数一括申請）'!AO31,2),LEFT('入力フォーム（複数一括申請）'!AO31,1)))</f>
        <v/>
      </c>
      <c r="AN27" s="492" t="str">
        <f>IF('入力フォーム（複数一括申請）'!AP31="","",'入力フォーム（複数一括申請）'!AP31)</f>
        <v/>
      </c>
      <c r="AO27" s="493"/>
      <c r="AP27" s="495" t="str">
        <f>IF('入力フォーム（複数一括申請）'!BY31="","",LEFT('入力フォーム（複数一括申請）'!BY31,1))</f>
        <v/>
      </c>
      <c r="AQ27" s="492" t="str">
        <f>IF('入力フォーム（複数一括申請）'!AS31="","",'入力フォーム（複数一括申請）'!AS31)</f>
        <v/>
      </c>
      <c r="AR27" s="493"/>
      <c r="AS27" s="493"/>
      <c r="AT27" s="493"/>
      <c r="AU27" s="495" t="str">
        <f>IF('入力フォーム（複数一括申請）'!BZ31="","",'入力フォーム（複数一括申請）'!BZ31)</f>
        <v/>
      </c>
      <c r="AV27" s="495" t="str">
        <f>IF('入力フォーム（複数一括申請）'!CA31="","",'入力フォーム（複数一括申請）'!CA31)</f>
        <v/>
      </c>
      <c r="AW27" s="495" t="str">
        <f>IF('入力フォーム（複数一括申請）'!CB31="","",'入力フォーム（複数一括申請）'!CB31)</f>
        <v/>
      </c>
      <c r="AX27" s="493"/>
      <c r="AY27" s="495" t="str">
        <f>IF('入力フォーム（複数一括申請）'!CD31="","",'入力フォーム（複数一括申請）'!CD31)</f>
        <v/>
      </c>
      <c r="AZ27" s="493"/>
    </row>
    <row r="28" spans="1:52" s="111" customFormat="1" ht="45" customHeight="1" x14ac:dyDescent="0.4">
      <c r="A28" s="491" t="str">
        <f>IF('入力フォーム（複数一括申請）'!D32="","",'入力フォーム（複数一括申請）'!D32)</f>
        <v/>
      </c>
      <c r="B28" s="492" t="str">
        <f>IF('入力フォーム（複数一括申請）'!E32="","",'入力フォーム（複数一括申請）'!E32)</f>
        <v/>
      </c>
      <c r="C28" s="492" t="str">
        <f ca="1">IF(A28="","",IF('入力フォーム（複数一括申請）'!F32="",YEAR(EOMONTH(TODAY(),-3))&amp;+"0401",'入力フォーム（複数一括申請）'!F32))</f>
        <v/>
      </c>
      <c r="D28" s="493"/>
      <c r="E28" s="492" t="str">
        <f>IF('入力フォーム（複数一括申請）'!H32="","",LEFT('入力フォーム（複数一括申請）'!H32,1))</f>
        <v/>
      </c>
      <c r="F28" s="492" t="str">
        <f>IF(I28="","",IF('入力フォーム（複数一括申請）'!D32='入力フォームマスタ（複数一括申請）'!$B$21,"外）"&amp;+LEFTB('入力フォーム（複数一括申請）'!J32,16),LEFTB('入力フォーム（複数一括申請）'!J32,20)))</f>
        <v/>
      </c>
      <c r="G28" s="493"/>
      <c r="H28" s="492" t="str">
        <f>IF('入力フォーム（複数一括申請）'!I32="","",IF('入力フォーム（複数一括申請）'!D32='入力フォームマスタ（複数一括申請）'!$B$17,"*"&amp;+LEFTB('入力フォーム（複数一括申請）'!I32,59),'入力フォーム（複数一括申請）'!I32))</f>
        <v/>
      </c>
      <c r="I28" s="492" t="str">
        <f>IF('入力フォーム（複数一括申請）'!J32="","",IF('入力フォーム（複数一括申請）'!D32='入力フォームマスタ（複数一括申請）'!$B$17,"＊"&amp;+LEFTB('入力フォーム（複数一括申請）'!J32,59),IF('入力フォーム（複数一括申請）'!D32='入力フォームマスタ（複数一括申請）'!$B$22,"名称のみ）"&amp;+LEFTB('入力フォーム（複数一括申請）'!J32,50),'入力フォーム（複数一括申請）'!J32)))</f>
        <v/>
      </c>
      <c r="J28" s="492" t="str">
        <f>IF('入力フォーム（複数一括申請）'!L32="","",'入力フォーム（複数一括申請）'!L32)</f>
        <v/>
      </c>
      <c r="K28" s="492" t="str">
        <f>IF('入力フォーム（複数一括申請）'!M32="","",'入力フォーム（複数一括申請）'!M32)</f>
        <v/>
      </c>
      <c r="L28" s="493"/>
      <c r="M28" s="494" t="str">
        <f t="shared" si="0"/>
        <v/>
      </c>
      <c r="N28" s="493"/>
      <c r="O28" s="492" t="str">
        <f>IF('入力フォーム（複数一括申請）'!Q32="","",'入力フォーム（複数一括申請）'!Q32)</f>
        <v/>
      </c>
      <c r="P28" s="492" t="str">
        <f>IF('入力フォーム（複数一括申請）'!R32="","",'入力フォーム（複数一括申請）'!R32)</f>
        <v/>
      </c>
      <c r="Q28" s="492" t="str">
        <f>IF('入力フォーム（複数一括申請）'!S32="","",'入力フォーム（複数一括申請）'!S32)</f>
        <v/>
      </c>
      <c r="R28" s="492" t="str">
        <f>IF('入力フォーム（複数一括申請）'!T32="","",'入力フォーム（複数一括申請）'!T32)</f>
        <v/>
      </c>
      <c r="S28" s="492" t="str">
        <f>IF('入力フォーム（複数一括申請）'!U32="","",'入力フォーム（複数一括申請）'!U32)</f>
        <v/>
      </c>
      <c r="T28" s="493"/>
      <c r="U28" s="492" t="str">
        <f>IF('入力フォーム（複数一括申請）'!W32="","",'入力フォーム（複数一括申請）'!W32)</f>
        <v/>
      </c>
      <c r="V28" s="493"/>
      <c r="W28" s="493"/>
      <c r="X28" s="493"/>
      <c r="Y28" s="493"/>
      <c r="Z28" s="493"/>
      <c r="AA28" s="493"/>
      <c r="AB28" s="493"/>
      <c r="AC28" s="493"/>
      <c r="AD28" s="493"/>
      <c r="AE28" s="494" t="str">
        <f t="shared" si="1"/>
        <v/>
      </c>
      <c r="AF28" s="494" t="str">
        <f t="shared" si="2"/>
        <v/>
      </c>
      <c r="AG28" s="492" t="str">
        <f>IF('入力フォーム（複数一括申請）'!AI32="","",LEFT('入力フォーム（複数一括申請）'!AI32,1))</f>
        <v/>
      </c>
      <c r="AH28" s="492" t="str">
        <f t="shared" si="3"/>
        <v/>
      </c>
      <c r="AI28" s="493"/>
      <c r="AJ28" s="493"/>
      <c r="AK28" s="492" t="str">
        <f>IF('入力フォーム（複数一括申請）'!C32=7,1,IF('入力フォーム（複数一括申請）'!BX32="","",LEFT('入力フォーム（複数一括申請）'!BX32,1)))</f>
        <v/>
      </c>
      <c r="AL28" s="492" t="str">
        <f t="shared" si="4"/>
        <v/>
      </c>
      <c r="AM28" s="492" t="str">
        <f>IF('入力フォーム（複数一括申請）'!AO32="","",IF(OR('入力フォーム（複数一括申請）'!AO32=官公需!$D$14,'入力フォーム（複数一括申請）'!AO32=官公需!$D$16,'入力フォーム（複数一括申請）'!AO32=官公需!$D$17),LEFT('入力フォーム（複数一括申請）'!AO32,2),LEFT('入力フォーム（複数一括申請）'!AO32,1)))</f>
        <v/>
      </c>
      <c r="AN28" s="492" t="str">
        <f>IF('入力フォーム（複数一括申請）'!AP32="","",'入力フォーム（複数一括申請）'!AP32)</f>
        <v/>
      </c>
      <c r="AO28" s="493"/>
      <c r="AP28" s="495" t="str">
        <f>IF('入力フォーム（複数一括申請）'!BY32="","",LEFT('入力フォーム（複数一括申請）'!BY32,1))</f>
        <v/>
      </c>
      <c r="AQ28" s="492" t="str">
        <f>IF('入力フォーム（複数一括申請）'!AS32="","",'入力フォーム（複数一括申請）'!AS32)</f>
        <v/>
      </c>
      <c r="AR28" s="493"/>
      <c r="AS28" s="493"/>
      <c r="AT28" s="493"/>
      <c r="AU28" s="495" t="str">
        <f>IF('入力フォーム（複数一括申請）'!BZ32="","",'入力フォーム（複数一括申請）'!BZ32)</f>
        <v/>
      </c>
      <c r="AV28" s="495" t="str">
        <f>IF('入力フォーム（複数一括申請）'!CA32="","",'入力フォーム（複数一括申請）'!CA32)</f>
        <v/>
      </c>
      <c r="AW28" s="495" t="str">
        <f>IF('入力フォーム（複数一括申請）'!CB32="","",'入力フォーム（複数一括申請）'!CB32)</f>
        <v/>
      </c>
      <c r="AX28" s="493"/>
      <c r="AY28" s="495" t="str">
        <f>IF('入力フォーム（複数一括申請）'!CD32="","",'入力フォーム（複数一括申請）'!CD32)</f>
        <v/>
      </c>
      <c r="AZ28" s="493"/>
    </row>
    <row r="29" spans="1:52" s="111" customFormat="1" ht="45" customHeight="1" x14ac:dyDescent="0.4">
      <c r="A29" s="491" t="str">
        <f>IF('入力フォーム（複数一括申請）'!D33="","",'入力フォーム（複数一括申請）'!D33)</f>
        <v/>
      </c>
      <c r="B29" s="492" t="str">
        <f>IF('入力フォーム（複数一括申請）'!E33="","",'入力フォーム（複数一括申請）'!E33)</f>
        <v/>
      </c>
      <c r="C29" s="492" t="str">
        <f ca="1">IF(A29="","",IF('入力フォーム（複数一括申請）'!F33="",YEAR(EOMONTH(TODAY(),-3))&amp;+"0401",'入力フォーム（複数一括申請）'!F33))</f>
        <v/>
      </c>
      <c r="D29" s="493"/>
      <c r="E29" s="492" t="str">
        <f>IF('入力フォーム（複数一括申請）'!H33="","",LEFT('入力フォーム（複数一括申請）'!H33,1))</f>
        <v/>
      </c>
      <c r="F29" s="492" t="str">
        <f>IF(I29="","",IF('入力フォーム（複数一括申請）'!D33='入力フォームマスタ（複数一括申請）'!$B$21,"外）"&amp;+LEFTB('入力フォーム（複数一括申請）'!J33,16),LEFTB('入力フォーム（複数一括申請）'!J33,20)))</f>
        <v/>
      </c>
      <c r="G29" s="493"/>
      <c r="H29" s="492" t="str">
        <f>IF('入力フォーム（複数一括申請）'!I33="","",IF('入力フォーム（複数一括申請）'!D33='入力フォームマスタ（複数一括申請）'!$B$17,"*"&amp;+LEFTB('入力フォーム（複数一括申請）'!I33,59),'入力フォーム（複数一括申請）'!I33))</f>
        <v/>
      </c>
      <c r="I29" s="492" t="str">
        <f>IF('入力フォーム（複数一括申請）'!J33="","",IF('入力フォーム（複数一括申請）'!D33='入力フォームマスタ（複数一括申請）'!$B$17,"＊"&amp;+LEFTB('入力フォーム（複数一括申請）'!J33,59),IF('入力フォーム（複数一括申請）'!D33='入力フォームマスタ（複数一括申請）'!$B$22,"名称のみ）"&amp;+LEFTB('入力フォーム（複数一括申請）'!J33,50),'入力フォーム（複数一括申請）'!J33)))</f>
        <v/>
      </c>
      <c r="J29" s="492" t="str">
        <f>IF('入力フォーム（複数一括申請）'!L33="","",'入力フォーム（複数一括申請）'!L33)</f>
        <v/>
      </c>
      <c r="K29" s="492" t="str">
        <f>IF('入力フォーム（複数一括申請）'!M33="","",'入力フォーム（複数一括申請）'!M33)</f>
        <v/>
      </c>
      <c r="L29" s="493"/>
      <c r="M29" s="494" t="str">
        <f t="shared" si="0"/>
        <v/>
      </c>
      <c r="N29" s="493"/>
      <c r="O29" s="492" t="str">
        <f>IF('入力フォーム（複数一括申請）'!Q33="","",'入力フォーム（複数一括申請）'!Q33)</f>
        <v/>
      </c>
      <c r="P29" s="492" t="str">
        <f>IF('入力フォーム（複数一括申請）'!R33="","",'入力フォーム（複数一括申請）'!R33)</f>
        <v/>
      </c>
      <c r="Q29" s="492" t="str">
        <f>IF('入力フォーム（複数一括申請）'!S33="","",'入力フォーム（複数一括申請）'!S33)</f>
        <v/>
      </c>
      <c r="R29" s="492" t="str">
        <f>IF('入力フォーム（複数一括申請）'!T33="","",'入力フォーム（複数一括申請）'!T33)</f>
        <v/>
      </c>
      <c r="S29" s="492" t="str">
        <f>IF('入力フォーム（複数一括申請）'!U33="","",'入力フォーム（複数一括申請）'!U33)</f>
        <v/>
      </c>
      <c r="T29" s="493"/>
      <c r="U29" s="492" t="str">
        <f>IF('入力フォーム（複数一括申請）'!W33="","",'入力フォーム（複数一括申請）'!W33)</f>
        <v/>
      </c>
      <c r="V29" s="493"/>
      <c r="W29" s="493"/>
      <c r="X29" s="493"/>
      <c r="Y29" s="493"/>
      <c r="Z29" s="493"/>
      <c r="AA29" s="493"/>
      <c r="AB29" s="493"/>
      <c r="AC29" s="493"/>
      <c r="AD29" s="493"/>
      <c r="AE29" s="494" t="str">
        <f t="shared" si="1"/>
        <v/>
      </c>
      <c r="AF29" s="494" t="str">
        <f t="shared" si="2"/>
        <v/>
      </c>
      <c r="AG29" s="492" t="str">
        <f>IF('入力フォーム（複数一括申請）'!AI33="","",LEFT('入力フォーム（複数一括申請）'!AI33,1))</f>
        <v/>
      </c>
      <c r="AH29" s="492" t="str">
        <f t="shared" si="3"/>
        <v/>
      </c>
      <c r="AI29" s="493"/>
      <c r="AJ29" s="493"/>
      <c r="AK29" s="492" t="str">
        <f>IF('入力フォーム（複数一括申請）'!C33=7,1,IF('入力フォーム（複数一括申請）'!BX33="","",LEFT('入力フォーム（複数一括申請）'!BX33,1)))</f>
        <v/>
      </c>
      <c r="AL29" s="492" t="str">
        <f t="shared" si="4"/>
        <v/>
      </c>
      <c r="AM29" s="492" t="str">
        <f>IF('入力フォーム（複数一括申請）'!AO33="","",IF(OR('入力フォーム（複数一括申請）'!AO33=官公需!$D$14,'入力フォーム（複数一括申請）'!AO33=官公需!$D$16,'入力フォーム（複数一括申請）'!AO33=官公需!$D$17),LEFT('入力フォーム（複数一括申請）'!AO33,2),LEFT('入力フォーム（複数一括申請）'!AO33,1)))</f>
        <v/>
      </c>
      <c r="AN29" s="492" t="str">
        <f>IF('入力フォーム（複数一括申請）'!AP33="","",'入力フォーム（複数一括申請）'!AP33)</f>
        <v/>
      </c>
      <c r="AO29" s="493"/>
      <c r="AP29" s="495" t="str">
        <f>IF('入力フォーム（複数一括申請）'!BY33="","",LEFT('入力フォーム（複数一括申請）'!BY33,1))</f>
        <v/>
      </c>
      <c r="AQ29" s="492" t="str">
        <f>IF('入力フォーム（複数一括申請）'!AS33="","",'入力フォーム（複数一括申請）'!AS33)</f>
        <v/>
      </c>
      <c r="AR29" s="493"/>
      <c r="AS29" s="493"/>
      <c r="AT29" s="493"/>
      <c r="AU29" s="495" t="str">
        <f>IF('入力フォーム（複数一括申請）'!BZ33="","",'入力フォーム（複数一括申請）'!BZ33)</f>
        <v/>
      </c>
      <c r="AV29" s="495" t="str">
        <f>IF('入力フォーム（複数一括申請）'!CA33="","",'入力フォーム（複数一括申請）'!CA33)</f>
        <v/>
      </c>
      <c r="AW29" s="495" t="str">
        <f>IF('入力フォーム（複数一括申請）'!CB33="","",'入力フォーム（複数一括申請）'!CB33)</f>
        <v/>
      </c>
      <c r="AX29" s="493"/>
      <c r="AY29" s="495" t="str">
        <f>IF('入力フォーム（複数一括申請）'!CD33="","",'入力フォーム（複数一括申請）'!CD33)</f>
        <v/>
      </c>
      <c r="AZ29" s="493"/>
    </row>
    <row r="30" spans="1:52" s="111" customFormat="1" ht="45" customHeight="1" x14ac:dyDescent="0.4">
      <c r="A30" s="491" t="str">
        <f>IF('入力フォーム（複数一括申請）'!D34="","",'入力フォーム（複数一括申請）'!D34)</f>
        <v/>
      </c>
      <c r="B30" s="492" t="str">
        <f>IF('入力フォーム（複数一括申請）'!E34="","",'入力フォーム（複数一括申請）'!E34)</f>
        <v/>
      </c>
      <c r="C30" s="492" t="str">
        <f ca="1">IF(A30="","",IF('入力フォーム（複数一括申請）'!F34="",YEAR(EOMONTH(TODAY(),-3))&amp;+"0401",'入力フォーム（複数一括申請）'!F34))</f>
        <v/>
      </c>
      <c r="D30" s="493"/>
      <c r="E30" s="492" t="str">
        <f>IF('入力フォーム（複数一括申請）'!H34="","",LEFT('入力フォーム（複数一括申請）'!H34,1))</f>
        <v/>
      </c>
      <c r="F30" s="492" t="str">
        <f>IF(I30="","",IF('入力フォーム（複数一括申請）'!D34='入力フォームマスタ（複数一括申請）'!$B$21,"外）"&amp;+LEFTB('入力フォーム（複数一括申請）'!J34,16),LEFTB('入力フォーム（複数一括申請）'!J34,20)))</f>
        <v/>
      </c>
      <c r="G30" s="493"/>
      <c r="H30" s="492" t="str">
        <f>IF('入力フォーム（複数一括申請）'!I34="","",IF('入力フォーム（複数一括申請）'!D34='入力フォームマスタ（複数一括申請）'!$B$17,"*"&amp;+LEFTB('入力フォーム（複数一括申請）'!I34,59),'入力フォーム（複数一括申請）'!I34))</f>
        <v/>
      </c>
      <c r="I30" s="492" t="str">
        <f>IF('入力フォーム（複数一括申請）'!J34="","",IF('入力フォーム（複数一括申請）'!D34='入力フォームマスタ（複数一括申請）'!$B$17,"＊"&amp;+LEFTB('入力フォーム（複数一括申請）'!J34,59),IF('入力フォーム（複数一括申請）'!D34='入力フォームマスタ（複数一括申請）'!$B$22,"名称のみ）"&amp;+LEFTB('入力フォーム（複数一括申請）'!J34,50),'入力フォーム（複数一括申請）'!J34)))</f>
        <v/>
      </c>
      <c r="J30" s="492" t="str">
        <f>IF('入力フォーム（複数一括申請）'!L34="","",'入力フォーム（複数一括申請）'!L34)</f>
        <v/>
      </c>
      <c r="K30" s="492" t="str">
        <f>IF('入力フォーム（複数一括申請）'!M34="","",'入力フォーム（複数一括申請）'!M34)</f>
        <v/>
      </c>
      <c r="L30" s="493"/>
      <c r="M30" s="494" t="str">
        <f t="shared" si="0"/>
        <v/>
      </c>
      <c r="N30" s="493"/>
      <c r="O30" s="492" t="str">
        <f>IF('入力フォーム（複数一括申請）'!Q34="","",'入力フォーム（複数一括申請）'!Q34)</f>
        <v/>
      </c>
      <c r="P30" s="492" t="str">
        <f>IF('入力フォーム（複数一括申請）'!R34="","",'入力フォーム（複数一括申請）'!R34)</f>
        <v/>
      </c>
      <c r="Q30" s="492" t="str">
        <f>IF('入力フォーム（複数一括申請）'!S34="","",'入力フォーム（複数一括申請）'!S34)</f>
        <v/>
      </c>
      <c r="R30" s="492" t="str">
        <f>IF('入力フォーム（複数一括申請）'!T34="","",'入力フォーム（複数一括申請）'!T34)</f>
        <v/>
      </c>
      <c r="S30" s="492" t="str">
        <f>IF('入力フォーム（複数一括申請）'!U34="","",'入力フォーム（複数一括申請）'!U34)</f>
        <v/>
      </c>
      <c r="T30" s="493"/>
      <c r="U30" s="492" t="str">
        <f>IF('入力フォーム（複数一括申請）'!W34="","",'入力フォーム（複数一括申請）'!W34)</f>
        <v/>
      </c>
      <c r="V30" s="493"/>
      <c r="W30" s="493"/>
      <c r="X30" s="493"/>
      <c r="Y30" s="493"/>
      <c r="Z30" s="493"/>
      <c r="AA30" s="493"/>
      <c r="AB30" s="493"/>
      <c r="AC30" s="493"/>
      <c r="AD30" s="493"/>
      <c r="AE30" s="494" t="str">
        <f t="shared" si="1"/>
        <v/>
      </c>
      <c r="AF30" s="494" t="str">
        <f t="shared" si="2"/>
        <v/>
      </c>
      <c r="AG30" s="492" t="str">
        <f>IF('入力フォーム（複数一括申請）'!AI34="","",LEFT('入力フォーム（複数一括申請）'!AI34,1))</f>
        <v/>
      </c>
      <c r="AH30" s="492" t="str">
        <f t="shared" si="3"/>
        <v/>
      </c>
      <c r="AI30" s="493"/>
      <c r="AJ30" s="493"/>
      <c r="AK30" s="492" t="str">
        <f>IF('入力フォーム（複数一括申請）'!C34=7,1,IF('入力フォーム（複数一括申請）'!BX34="","",LEFT('入力フォーム（複数一括申請）'!BX34,1)))</f>
        <v/>
      </c>
      <c r="AL30" s="492" t="str">
        <f t="shared" si="4"/>
        <v/>
      </c>
      <c r="AM30" s="492" t="str">
        <f>IF('入力フォーム（複数一括申請）'!AO34="","",IF(OR('入力フォーム（複数一括申請）'!AO34=官公需!$D$14,'入力フォーム（複数一括申請）'!AO34=官公需!$D$16,'入力フォーム（複数一括申請）'!AO34=官公需!$D$17),LEFT('入力フォーム（複数一括申請）'!AO34,2),LEFT('入力フォーム（複数一括申請）'!AO34,1)))</f>
        <v/>
      </c>
      <c r="AN30" s="492" t="str">
        <f>IF('入力フォーム（複数一括申請）'!AP34="","",'入力フォーム（複数一括申請）'!AP34)</f>
        <v/>
      </c>
      <c r="AO30" s="493"/>
      <c r="AP30" s="495" t="str">
        <f>IF('入力フォーム（複数一括申請）'!BY34="","",LEFT('入力フォーム（複数一括申請）'!BY34,1))</f>
        <v/>
      </c>
      <c r="AQ30" s="492" t="str">
        <f>IF('入力フォーム（複数一括申請）'!AS34="","",'入力フォーム（複数一括申請）'!AS34)</f>
        <v/>
      </c>
      <c r="AR30" s="493"/>
      <c r="AS30" s="493"/>
      <c r="AT30" s="493"/>
      <c r="AU30" s="495" t="str">
        <f>IF('入力フォーム（複数一括申請）'!BZ34="","",'入力フォーム（複数一括申請）'!BZ34)</f>
        <v/>
      </c>
      <c r="AV30" s="495" t="str">
        <f>IF('入力フォーム（複数一括申請）'!CA34="","",'入力フォーム（複数一括申請）'!CA34)</f>
        <v/>
      </c>
      <c r="AW30" s="495" t="str">
        <f>IF('入力フォーム（複数一括申請）'!CB34="","",'入力フォーム（複数一括申請）'!CB34)</f>
        <v/>
      </c>
      <c r="AX30" s="493"/>
      <c r="AY30" s="495" t="str">
        <f>IF('入力フォーム（複数一括申請）'!CD34="","",'入力フォーム（複数一括申請）'!CD34)</f>
        <v/>
      </c>
      <c r="AZ30" s="493"/>
    </row>
    <row r="31" spans="1:52" s="111" customFormat="1" ht="45" customHeight="1" x14ac:dyDescent="0.4">
      <c r="A31" s="491" t="str">
        <f>IF('入力フォーム（複数一括申請）'!D35="","",'入力フォーム（複数一括申請）'!D35)</f>
        <v/>
      </c>
      <c r="B31" s="492" t="str">
        <f>IF('入力フォーム（複数一括申請）'!E35="","",'入力フォーム（複数一括申請）'!E35)</f>
        <v/>
      </c>
      <c r="C31" s="492" t="str">
        <f ca="1">IF(A31="","",IF('入力フォーム（複数一括申請）'!F35="",YEAR(EOMONTH(TODAY(),-3))&amp;+"0401",'入力フォーム（複数一括申請）'!F35))</f>
        <v/>
      </c>
      <c r="D31" s="493"/>
      <c r="E31" s="492" t="str">
        <f>IF('入力フォーム（複数一括申請）'!H35="","",LEFT('入力フォーム（複数一括申請）'!H35,1))</f>
        <v/>
      </c>
      <c r="F31" s="492" t="str">
        <f>IF(I31="","",IF('入力フォーム（複数一括申請）'!D35='入力フォームマスタ（複数一括申請）'!$B$21,"外）"&amp;+LEFTB('入力フォーム（複数一括申請）'!J35,16),LEFTB('入力フォーム（複数一括申請）'!J35,20)))</f>
        <v/>
      </c>
      <c r="G31" s="493"/>
      <c r="H31" s="492" t="str">
        <f>IF('入力フォーム（複数一括申請）'!I35="","",IF('入力フォーム（複数一括申請）'!D35='入力フォームマスタ（複数一括申請）'!$B$17,"*"&amp;+LEFTB('入力フォーム（複数一括申請）'!I35,59),'入力フォーム（複数一括申請）'!I35))</f>
        <v/>
      </c>
      <c r="I31" s="492" t="str">
        <f>IF('入力フォーム（複数一括申請）'!J35="","",IF('入力フォーム（複数一括申請）'!D35='入力フォームマスタ（複数一括申請）'!$B$17,"＊"&amp;+LEFTB('入力フォーム（複数一括申請）'!J35,59),IF('入力フォーム（複数一括申請）'!D35='入力フォームマスタ（複数一括申請）'!$B$22,"名称のみ）"&amp;+LEFTB('入力フォーム（複数一括申請）'!J35,50),'入力フォーム（複数一括申請）'!J35)))</f>
        <v/>
      </c>
      <c r="J31" s="492" t="str">
        <f>IF('入力フォーム（複数一括申請）'!L35="","",'入力フォーム（複数一括申請）'!L35)</f>
        <v/>
      </c>
      <c r="K31" s="492" t="str">
        <f>IF('入力フォーム（複数一括申請）'!M35="","",'入力フォーム（複数一括申請）'!M35)</f>
        <v/>
      </c>
      <c r="L31" s="493"/>
      <c r="M31" s="494" t="str">
        <f t="shared" si="0"/>
        <v/>
      </c>
      <c r="N31" s="493"/>
      <c r="O31" s="492" t="str">
        <f>IF('入力フォーム（複数一括申請）'!Q35="","",'入力フォーム（複数一括申請）'!Q35)</f>
        <v/>
      </c>
      <c r="P31" s="492" t="str">
        <f>IF('入力フォーム（複数一括申請）'!R35="","",'入力フォーム（複数一括申請）'!R35)</f>
        <v/>
      </c>
      <c r="Q31" s="492" t="str">
        <f>IF('入力フォーム（複数一括申請）'!S35="","",'入力フォーム（複数一括申請）'!S35)</f>
        <v/>
      </c>
      <c r="R31" s="492" t="str">
        <f>IF('入力フォーム（複数一括申請）'!T35="","",'入力フォーム（複数一括申請）'!T35)</f>
        <v/>
      </c>
      <c r="S31" s="492" t="str">
        <f>IF('入力フォーム（複数一括申請）'!U35="","",'入力フォーム（複数一括申請）'!U35)</f>
        <v/>
      </c>
      <c r="T31" s="493"/>
      <c r="U31" s="492" t="str">
        <f>IF('入力フォーム（複数一括申請）'!W35="","",'入力フォーム（複数一括申請）'!W35)</f>
        <v/>
      </c>
      <c r="V31" s="493"/>
      <c r="W31" s="493"/>
      <c r="X31" s="493"/>
      <c r="Y31" s="493"/>
      <c r="Z31" s="493"/>
      <c r="AA31" s="493"/>
      <c r="AB31" s="493"/>
      <c r="AC31" s="493"/>
      <c r="AD31" s="493"/>
      <c r="AE31" s="494" t="str">
        <f t="shared" si="1"/>
        <v/>
      </c>
      <c r="AF31" s="494" t="str">
        <f t="shared" si="2"/>
        <v/>
      </c>
      <c r="AG31" s="492" t="str">
        <f>IF('入力フォーム（複数一括申請）'!AI35="","",LEFT('入力フォーム（複数一括申請）'!AI35,1))</f>
        <v/>
      </c>
      <c r="AH31" s="492" t="str">
        <f t="shared" si="3"/>
        <v/>
      </c>
      <c r="AI31" s="493"/>
      <c r="AJ31" s="493"/>
      <c r="AK31" s="492" t="str">
        <f>IF('入力フォーム（複数一括申請）'!C35=7,1,IF('入力フォーム（複数一括申請）'!BX35="","",LEFT('入力フォーム（複数一括申請）'!BX35,1)))</f>
        <v/>
      </c>
      <c r="AL31" s="492" t="str">
        <f t="shared" si="4"/>
        <v/>
      </c>
      <c r="AM31" s="492" t="str">
        <f>IF('入力フォーム（複数一括申請）'!AO35="","",IF(OR('入力フォーム（複数一括申請）'!AO35=官公需!$D$14,'入力フォーム（複数一括申請）'!AO35=官公需!$D$16,'入力フォーム（複数一括申請）'!AO35=官公需!$D$17),LEFT('入力フォーム（複数一括申請）'!AO35,2),LEFT('入力フォーム（複数一括申請）'!AO35,1)))</f>
        <v/>
      </c>
      <c r="AN31" s="492" t="str">
        <f>IF('入力フォーム（複数一括申請）'!AP35="","",'入力フォーム（複数一括申請）'!AP35)</f>
        <v/>
      </c>
      <c r="AO31" s="493"/>
      <c r="AP31" s="495" t="str">
        <f>IF('入力フォーム（複数一括申請）'!BY35="","",LEFT('入力フォーム（複数一括申請）'!BY35,1))</f>
        <v/>
      </c>
      <c r="AQ31" s="492" t="str">
        <f>IF('入力フォーム（複数一括申請）'!AS35="","",'入力フォーム（複数一括申請）'!AS35)</f>
        <v/>
      </c>
      <c r="AR31" s="493"/>
      <c r="AS31" s="493"/>
      <c r="AT31" s="493"/>
      <c r="AU31" s="495" t="str">
        <f>IF('入力フォーム（複数一括申請）'!BZ35="","",'入力フォーム（複数一括申請）'!BZ35)</f>
        <v/>
      </c>
      <c r="AV31" s="495" t="str">
        <f>IF('入力フォーム（複数一括申請）'!CA35="","",'入力フォーム（複数一括申請）'!CA35)</f>
        <v/>
      </c>
      <c r="AW31" s="495" t="str">
        <f>IF('入力フォーム（複数一括申請）'!CB35="","",'入力フォーム（複数一括申請）'!CB35)</f>
        <v/>
      </c>
      <c r="AX31" s="493"/>
      <c r="AY31" s="495" t="str">
        <f>IF('入力フォーム（複数一括申請）'!CD35="","",'入力フォーム（複数一括申請）'!CD35)</f>
        <v/>
      </c>
      <c r="AZ31" s="493"/>
    </row>
    <row r="32" spans="1:52" s="111" customFormat="1" ht="45" customHeight="1" x14ac:dyDescent="0.4">
      <c r="A32" s="491" t="str">
        <f>IF('入力フォーム（複数一括申請）'!D36="","",'入力フォーム（複数一括申請）'!D36)</f>
        <v/>
      </c>
      <c r="B32" s="492" t="str">
        <f>IF('入力フォーム（複数一括申請）'!E36="","",'入力フォーム（複数一括申請）'!E36)</f>
        <v/>
      </c>
      <c r="C32" s="492" t="str">
        <f ca="1">IF(A32="","",IF('入力フォーム（複数一括申請）'!F36="",YEAR(EOMONTH(TODAY(),-3))&amp;+"0401",'入力フォーム（複数一括申請）'!F36))</f>
        <v/>
      </c>
      <c r="D32" s="493"/>
      <c r="E32" s="492" t="str">
        <f>IF('入力フォーム（複数一括申請）'!H36="","",LEFT('入力フォーム（複数一括申請）'!H36,1))</f>
        <v/>
      </c>
      <c r="F32" s="492" t="str">
        <f>IF(I32="","",IF('入力フォーム（複数一括申請）'!D36='入力フォームマスタ（複数一括申請）'!$B$21,"外）"&amp;+LEFTB('入力フォーム（複数一括申請）'!J36,16),LEFTB('入力フォーム（複数一括申請）'!J36,20)))</f>
        <v/>
      </c>
      <c r="G32" s="493"/>
      <c r="H32" s="492" t="str">
        <f>IF('入力フォーム（複数一括申請）'!I36="","",IF('入力フォーム（複数一括申請）'!D36='入力フォームマスタ（複数一括申請）'!$B$17,"*"&amp;+LEFTB('入力フォーム（複数一括申請）'!I36,59),'入力フォーム（複数一括申請）'!I36))</f>
        <v/>
      </c>
      <c r="I32" s="492" t="str">
        <f>IF('入力フォーム（複数一括申請）'!J36="","",IF('入力フォーム（複数一括申請）'!D36='入力フォームマスタ（複数一括申請）'!$B$17,"＊"&amp;+LEFTB('入力フォーム（複数一括申請）'!J36,59),IF('入力フォーム（複数一括申請）'!D36='入力フォームマスタ（複数一括申請）'!$B$22,"名称のみ）"&amp;+LEFTB('入力フォーム（複数一括申請）'!J36,50),'入力フォーム（複数一括申請）'!J36)))</f>
        <v/>
      </c>
      <c r="J32" s="492" t="str">
        <f>IF('入力フォーム（複数一括申請）'!L36="","",'入力フォーム（複数一括申請）'!L36)</f>
        <v/>
      </c>
      <c r="K32" s="492" t="str">
        <f>IF('入力フォーム（複数一括申請）'!M36="","",'入力フォーム（複数一括申請）'!M36)</f>
        <v/>
      </c>
      <c r="L32" s="493"/>
      <c r="M32" s="494" t="str">
        <f t="shared" si="0"/>
        <v/>
      </c>
      <c r="N32" s="493"/>
      <c r="O32" s="492" t="str">
        <f>IF('入力フォーム（複数一括申請）'!Q36="","",'入力フォーム（複数一括申請）'!Q36)</f>
        <v/>
      </c>
      <c r="P32" s="492" t="str">
        <f>IF('入力フォーム（複数一括申請）'!R36="","",'入力フォーム（複数一括申請）'!R36)</f>
        <v/>
      </c>
      <c r="Q32" s="492" t="str">
        <f>IF('入力フォーム（複数一括申請）'!S36="","",'入力フォーム（複数一括申請）'!S36)</f>
        <v/>
      </c>
      <c r="R32" s="492" t="str">
        <f>IF('入力フォーム（複数一括申請）'!T36="","",'入力フォーム（複数一括申請）'!T36)</f>
        <v/>
      </c>
      <c r="S32" s="492" t="str">
        <f>IF('入力フォーム（複数一括申請）'!U36="","",'入力フォーム（複数一括申請）'!U36)</f>
        <v/>
      </c>
      <c r="T32" s="493"/>
      <c r="U32" s="492" t="str">
        <f>IF('入力フォーム（複数一括申請）'!W36="","",'入力フォーム（複数一括申請）'!W36)</f>
        <v/>
      </c>
      <c r="V32" s="493"/>
      <c r="W32" s="493"/>
      <c r="X32" s="493"/>
      <c r="Y32" s="493"/>
      <c r="Z32" s="493"/>
      <c r="AA32" s="493"/>
      <c r="AB32" s="493"/>
      <c r="AC32" s="493"/>
      <c r="AD32" s="493"/>
      <c r="AE32" s="494" t="str">
        <f t="shared" si="1"/>
        <v/>
      </c>
      <c r="AF32" s="494" t="str">
        <f t="shared" si="2"/>
        <v/>
      </c>
      <c r="AG32" s="492" t="str">
        <f>IF('入力フォーム（複数一括申請）'!AI36="","",LEFT('入力フォーム（複数一括申請）'!AI36,1))</f>
        <v/>
      </c>
      <c r="AH32" s="492" t="str">
        <f t="shared" si="3"/>
        <v/>
      </c>
      <c r="AI32" s="493"/>
      <c r="AJ32" s="493"/>
      <c r="AK32" s="492" t="str">
        <f>IF('入力フォーム（複数一括申請）'!C36=7,1,IF('入力フォーム（複数一括申請）'!BX36="","",LEFT('入力フォーム（複数一括申請）'!BX36,1)))</f>
        <v/>
      </c>
      <c r="AL32" s="492" t="str">
        <f t="shared" si="4"/>
        <v/>
      </c>
      <c r="AM32" s="492" t="str">
        <f>IF('入力フォーム（複数一括申請）'!AO36="","",IF(OR('入力フォーム（複数一括申請）'!AO36=官公需!$D$14,'入力フォーム（複数一括申請）'!AO36=官公需!$D$16,'入力フォーム（複数一括申請）'!AO36=官公需!$D$17),LEFT('入力フォーム（複数一括申請）'!AO36,2),LEFT('入力フォーム（複数一括申請）'!AO36,1)))</f>
        <v/>
      </c>
      <c r="AN32" s="492" t="str">
        <f>IF('入力フォーム（複数一括申請）'!AP36="","",'入力フォーム（複数一括申請）'!AP36)</f>
        <v/>
      </c>
      <c r="AO32" s="493"/>
      <c r="AP32" s="495" t="str">
        <f>IF('入力フォーム（複数一括申請）'!BY36="","",LEFT('入力フォーム（複数一括申請）'!BY36,1))</f>
        <v/>
      </c>
      <c r="AQ32" s="492" t="str">
        <f>IF('入力フォーム（複数一括申請）'!AS36="","",'入力フォーム（複数一括申請）'!AS36)</f>
        <v/>
      </c>
      <c r="AR32" s="493"/>
      <c r="AS32" s="493"/>
      <c r="AT32" s="493"/>
      <c r="AU32" s="495" t="str">
        <f>IF('入力フォーム（複数一括申請）'!BZ36="","",'入力フォーム（複数一括申請）'!BZ36)</f>
        <v/>
      </c>
      <c r="AV32" s="495" t="str">
        <f>IF('入力フォーム（複数一括申請）'!CA36="","",'入力フォーム（複数一括申請）'!CA36)</f>
        <v/>
      </c>
      <c r="AW32" s="495" t="str">
        <f>IF('入力フォーム（複数一括申請）'!CB36="","",'入力フォーム（複数一括申請）'!CB36)</f>
        <v/>
      </c>
      <c r="AX32" s="493"/>
      <c r="AY32" s="495" t="str">
        <f>IF('入力フォーム（複数一括申請）'!CD36="","",'入力フォーム（複数一括申請）'!CD36)</f>
        <v/>
      </c>
      <c r="AZ32" s="493"/>
    </row>
    <row r="33" spans="1:52" s="111" customFormat="1" ht="45" customHeight="1" x14ac:dyDescent="0.4">
      <c r="A33" s="491" t="str">
        <f>IF('入力フォーム（複数一括申請）'!D37="","",'入力フォーム（複数一括申請）'!D37)</f>
        <v/>
      </c>
      <c r="B33" s="492" t="str">
        <f>IF('入力フォーム（複数一括申請）'!E37="","",'入力フォーム（複数一括申請）'!E37)</f>
        <v/>
      </c>
      <c r="C33" s="492" t="str">
        <f ca="1">IF(A33="","",IF('入力フォーム（複数一括申請）'!F37="",YEAR(EOMONTH(TODAY(),-3))&amp;+"0401",'入力フォーム（複数一括申請）'!F37))</f>
        <v/>
      </c>
      <c r="D33" s="493"/>
      <c r="E33" s="492" t="str">
        <f>IF('入力フォーム（複数一括申請）'!H37="","",LEFT('入力フォーム（複数一括申請）'!H37,1))</f>
        <v/>
      </c>
      <c r="F33" s="492" t="str">
        <f>IF(I33="","",IF('入力フォーム（複数一括申請）'!D37='入力フォームマスタ（複数一括申請）'!$B$21,"外）"&amp;+LEFTB('入力フォーム（複数一括申請）'!J37,16),LEFTB('入力フォーム（複数一括申請）'!J37,20)))</f>
        <v/>
      </c>
      <c r="G33" s="493"/>
      <c r="H33" s="492" t="str">
        <f>IF('入力フォーム（複数一括申請）'!I37="","",IF('入力フォーム（複数一括申請）'!D37='入力フォームマスタ（複数一括申請）'!$B$17,"*"&amp;+LEFTB('入力フォーム（複数一括申請）'!I37,59),'入力フォーム（複数一括申請）'!I37))</f>
        <v/>
      </c>
      <c r="I33" s="492" t="str">
        <f>IF('入力フォーム（複数一括申請）'!J37="","",IF('入力フォーム（複数一括申請）'!D37='入力フォームマスタ（複数一括申請）'!$B$17,"＊"&amp;+LEFTB('入力フォーム（複数一括申請）'!J37,59),IF('入力フォーム（複数一括申請）'!D37='入力フォームマスタ（複数一括申請）'!$B$22,"名称のみ）"&amp;+LEFTB('入力フォーム（複数一括申請）'!J37,50),'入力フォーム（複数一括申請）'!J37)))</f>
        <v/>
      </c>
      <c r="J33" s="492" t="str">
        <f>IF('入力フォーム（複数一括申請）'!L37="","",'入力フォーム（複数一括申請）'!L37)</f>
        <v/>
      </c>
      <c r="K33" s="492" t="str">
        <f>IF('入力フォーム（複数一括申請）'!M37="","",'入力フォーム（複数一括申請）'!M37)</f>
        <v/>
      </c>
      <c r="L33" s="493"/>
      <c r="M33" s="494" t="str">
        <f t="shared" si="0"/>
        <v/>
      </c>
      <c r="N33" s="493"/>
      <c r="O33" s="492" t="str">
        <f>IF('入力フォーム（複数一括申請）'!Q37="","",'入力フォーム（複数一括申請）'!Q37)</f>
        <v/>
      </c>
      <c r="P33" s="492" t="str">
        <f>IF('入力フォーム（複数一括申請）'!R37="","",'入力フォーム（複数一括申請）'!R37)</f>
        <v/>
      </c>
      <c r="Q33" s="492" t="str">
        <f>IF('入力フォーム（複数一括申請）'!S37="","",'入力フォーム（複数一括申請）'!S37)</f>
        <v/>
      </c>
      <c r="R33" s="492" t="str">
        <f>IF('入力フォーム（複数一括申請）'!T37="","",'入力フォーム（複数一括申請）'!T37)</f>
        <v/>
      </c>
      <c r="S33" s="492" t="str">
        <f>IF('入力フォーム（複数一括申請）'!U37="","",'入力フォーム（複数一括申請）'!U37)</f>
        <v/>
      </c>
      <c r="T33" s="493"/>
      <c r="U33" s="492" t="str">
        <f>IF('入力フォーム（複数一括申請）'!W37="","",'入力フォーム（複数一括申請）'!W37)</f>
        <v/>
      </c>
      <c r="V33" s="493"/>
      <c r="W33" s="493"/>
      <c r="X33" s="493"/>
      <c r="Y33" s="493"/>
      <c r="Z33" s="493"/>
      <c r="AA33" s="493"/>
      <c r="AB33" s="493"/>
      <c r="AC33" s="493"/>
      <c r="AD33" s="493"/>
      <c r="AE33" s="494" t="str">
        <f t="shared" si="1"/>
        <v/>
      </c>
      <c r="AF33" s="494" t="str">
        <f t="shared" si="2"/>
        <v/>
      </c>
      <c r="AG33" s="492" t="str">
        <f>IF('入力フォーム（複数一括申請）'!AI37="","",LEFT('入力フォーム（複数一括申請）'!AI37,1))</f>
        <v/>
      </c>
      <c r="AH33" s="492" t="str">
        <f t="shared" si="3"/>
        <v/>
      </c>
      <c r="AI33" s="493"/>
      <c r="AJ33" s="493"/>
      <c r="AK33" s="492" t="str">
        <f>IF('入力フォーム（複数一括申請）'!C37=7,1,IF('入力フォーム（複数一括申請）'!BX37="","",LEFT('入力フォーム（複数一括申請）'!BX37,1)))</f>
        <v/>
      </c>
      <c r="AL33" s="492" t="str">
        <f t="shared" si="4"/>
        <v/>
      </c>
      <c r="AM33" s="492" t="str">
        <f>IF('入力フォーム（複数一括申請）'!AO37="","",IF(OR('入力フォーム（複数一括申請）'!AO37=官公需!$D$14,'入力フォーム（複数一括申請）'!AO37=官公需!$D$16,'入力フォーム（複数一括申請）'!AO37=官公需!$D$17),LEFT('入力フォーム（複数一括申請）'!AO37,2),LEFT('入力フォーム（複数一括申請）'!AO37,1)))</f>
        <v/>
      </c>
      <c r="AN33" s="492" t="str">
        <f>IF('入力フォーム（複数一括申請）'!AP37="","",'入力フォーム（複数一括申請）'!AP37)</f>
        <v/>
      </c>
      <c r="AO33" s="493"/>
      <c r="AP33" s="495" t="str">
        <f>IF('入力フォーム（複数一括申請）'!BY37="","",LEFT('入力フォーム（複数一括申請）'!BY37,1))</f>
        <v/>
      </c>
      <c r="AQ33" s="492" t="str">
        <f>IF('入力フォーム（複数一括申請）'!AS37="","",'入力フォーム（複数一括申請）'!AS37)</f>
        <v/>
      </c>
      <c r="AR33" s="493"/>
      <c r="AS33" s="493"/>
      <c r="AT33" s="493"/>
      <c r="AU33" s="495" t="str">
        <f>IF('入力フォーム（複数一括申請）'!BZ37="","",'入力フォーム（複数一括申請）'!BZ37)</f>
        <v/>
      </c>
      <c r="AV33" s="495" t="str">
        <f>IF('入力フォーム（複数一括申請）'!CA37="","",'入力フォーム（複数一括申請）'!CA37)</f>
        <v/>
      </c>
      <c r="AW33" s="495" t="str">
        <f>IF('入力フォーム（複数一括申請）'!CB37="","",'入力フォーム（複数一括申請）'!CB37)</f>
        <v/>
      </c>
      <c r="AX33" s="493"/>
      <c r="AY33" s="495" t="str">
        <f>IF('入力フォーム（複数一括申請）'!CD37="","",'入力フォーム（複数一括申請）'!CD37)</f>
        <v/>
      </c>
      <c r="AZ33" s="493"/>
    </row>
    <row r="34" spans="1:52" s="111" customFormat="1" ht="45" customHeight="1" x14ac:dyDescent="0.4">
      <c r="A34" s="491" t="str">
        <f>IF('入力フォーム（複数一括申請）'!D38="","",'入力フォーム（複数一括申請）'!D38)</f>
        <v/>
      </c>
      <c r="B34" s="492" t="str">
        <f>IF('入力フォーム（複数一括申請）'!E38="","",'入力フォーム（複数一括申請）'!E38)</f>
        <v/>
      </c>
      <c r="C34" s="492" t="str">
        <f ca="1">IF(A34="","",IF('入力フォーム（複数一括申請）'!F38="",YEAR(EOMONTH(TODAY(),-3))&amp;+"0401",'入力フォーム（複数一括申請）'!F38))</f>
        <v/>
      </c>
      <c r="D34" s="493"/>
      <c r="E34" s="492" t="str">
        <f>IF('入力フォーム（複数一括申請）'!H38="","",LEFT('入力フォーム（複数一括申請）'!H38,1))</f>
        <v/>
      </c>
      <c r="F34" s="492" t="str">
        <f>IF(I34="","",IF('入力フォーム（複数一括申請）'!D38='入力フォームマスタ（複数一括申請）'!$B$21,"外）"&amp;+LEFTB('入力フォーム（複数一括申請）'!J38,16),LEFTB('入力フォーム（複数一括申請）'!J38,20)))</f>
        <v/>
      </c>
      <c r="G34" s="493"/>
      <c r="H34" s="492" t="str">
        <f>IF('入力フォーム（複数一括申請）'!I38="","",IF('入力フォーム（複数一括申請）'!D38='入力フォームマスタ（複数一括申請）'!$B$17,"*"&amp;+LEFTB('入力フォーム（複数一括申請）'!I38,59),'入力フォーム（複数一括申請）'!I38))</f>
        <v/>
      </c>
      <c r="I34" s="492" t="str">
        <f>IF('入力フォーム（複数一括申請）'!J38="","",IF('入力フォーム（複数一括申請）'!D38='入力フォームマスタ（複数一括申請）'!$B$17,"＊"&amp;+LEFTB('入力フォーム（複数一括申請）'!J38,59),IF('入力フォーム（複数一括申請）'!D38='入力フォームマスタ（複数一括申請）'!$B$22,"名称のみ）"&amp;+LEFTB('入力フォーム（複数一括申請）'!J38,50),'入力フォーム（複数一括申請）'!J38)))</f>
        <v/>
      </c>
      <c r="J34" s="492" t="str">
        <f>IF('入力フォーム（複数一括申請）'!L38="","",'入力フォーム（複数一括申請）'!L38)</f>
        <v/>
      </c>
      <c r="K34" s="492" t="str">
        <f>IF('入力フォーム（複数一括申請）'!M38="","",'入力フォーム（複数一括申請）'!M38)</f>
        <v/>
      </c>
      <c r="L34" s="493"/>
      <c r="M34" s="494" t="str">
        <f t="shared" si="0"/>
        <v/>
      </c>
      <c r="N34" s="493"/>
      <c r="O34" s="492" t="str">
        <f>IF('入力フォーム（複数一括申請）'!Q38="","",'入力フォーム（複数一括申請）'!Q38)</f>
        <v/>
      </c>
      <c r="P34" s="492" t="str">
        <f>IF('入力フォーム（複数一括申請）'!R38="","",'入力フォーム（複数一括申請）'!R38)</f>
        <v/>
      </c>
      <c r="Q34" s="492" t="str">
        <f>IF('入力フォーム（複数一括申請）'!S38="","",'入力フォーム（複数一括申請）'!S38)</f>
        <v/>
      </c>
      <c r="R34" s="492" t="str">
        <f>IF('入力フォーム（複数一括申請）'!T38="","",'入力フォーム（複数一括申請）'!T38)</f>
        <v/>
      </c>
      <c r="S34" s="492" t="str">
        <f>IF('入力フォーム（複数一括申請）'!U38="","",'入力フォーム（複数一括申請）'!U38)</f>
        <v/>
      </c>
      <c r="T34" s="493"/>
      <c r="U34" s="492" t="str">
        <f>IF('入力フォーム（複数一括申請）'!W38="","",'入力フォーム（複数一括申請）'!W38)</f>
        <v/>
      </c>
      <c r="V34" s="493"/>
      <c r="W34" s="493"/>
      <c r="X34" s="493"/>
      <c r="Y34" s="493"/>
      <c r="Z34" s="493"/>
      <c r="AA34" s="493"/>
      <c r="AB34" s="493"/>
      <c r="AC34" s="493"/>
      <c r="AD34" s="493"/>
      <c r="AE34" s="494" t="str">
        <f t="shared" si="1"/>
        <v/>
      </c>
      <c r="AF34" s="494" t="str">
        <f t="shared" si="2"/>
        <v/>
      </c>
      <c r="AG34" s="492" t="str">
        <f>IF('入力フォーム（複数一括申請）'!AI38="","",LEFT('入力フォーム（複数一括申請）'!AI38,1))</f>
        <v/>
      </c>
      <c r="AH34" s="492" t="str">
        <f t="shared" si="3"/>
        <v/>
      </c>
      <c r="AI34" s="493"/>
      <c r="AJ34" s="493"/>
      <c r="AK34" s="492" t="str">
        <f>IF('入力フォーム（複数一括申請）'!C38=7,1,IF('入力フォーム（複数一括申請）'!BX38="","",LEFT('入力フォーム（複数一括申請）'!BX38,1)))</f>
        <v/>
      </c>
      <c r="AL34" s="492" t="str">
        <f t="shared" si="4"/>
        <v/>
      </c>
      <c r="AM34" s="492" t="str">
        <f>IF('入力フォーム（複数一括申請）'!AO38="","",IF(OR('入力フォーム（複数一括申請）'!AO38=官公需!$D$14,'入力フォーム（複数一括申請）'!AO38=官公需!$D$16,'入力フォーム（複数一括申請）'!AO38=官公需!$D$17),LEFT('入力フォーム（複数一括申請）'!AO38,2),LEFT('入力フォーム（複数一括申請）'!AO38,1)))</f>
        <v/>
      </c>
      <c r="AN34" s="492" t="str">
        <f>IF('入力フォーム（複数一括申請）'!AP38="","",'入力フォーム（複数一括申請）'!AP38)</f>
        <v/>
      </c>
      <c r="AO34" s="493"/>
      <c r="AP34" s="495" t="str">
        <f>IF('入力フォーム（複数一括申請）'!BY38="","",LEFT('入力フォーム（複数一括申請）'!BY38,1))</f>
        <v/>
      </c>
      <c r="AQ34" s="492" t="str">
        <f>IF('入力フォーム（複数一括申請）'!AS38="","",'入力フォーム（複数一括申請）'!AS38)</f>
        <v/>
      </c>
      <c r="AR34" s="493"/>
      <c r="AS34" s="493"/>
      <c r="AT34" s="493"/>
      <c r="AU34" s="495" t="str">
        <f>IF('入力フォーム（複数一括申請）'!BZ38="","",'入力フォーム（複数一括申請）'!BZ38)</f>
        <v/>
      </c>
      <c r="AV34" s="495" t="str">
        <f>IF('入力フォーム（複数一括申請）'!CA38="","",'入力フォーム（複数一括申請）'!CA38)</f>
        <v/>
      </c>
      <c r="AW34" s="495" t="str">
        <f>IF('入力フォーム（複数一括申請）'!CB38="","",'入力フォーム（複数一括申請）'!CB38)</f>
        <v/>
      </c>
      <c r="AX34" s="493"/>
      <c r="AY34" s="495" t="str">
        <f>IF('入力フォーム（複数一括申請）'!CD38="","",'入力フォーム（複数一括申請）'!CD38)</f>
        <v/>
      </c>
      <c r="AZ34" s="493"/>
    </row>
    <row r="35" spans="1:52" s="111" customFormat="1" ht="45" customHeight="1" x14ac:dyDescent="0.4">
      <c r="A35" s="491" t="str">
        <f>IF('入力フォーム（複数一括申請）'!D39="","",'入力フォーム（複数一括申請）'!D39)</f>
        <v/>
      </c>
      <c r="B35" s="492" t="str">
        <f>IF('入力フォーム（複数一括申請）'!E39="","",'入力フォーム（複数一括申請）'!E39)</f>
        <v/>
      </c>
      <c r="C35" s="492" t="str">
        <f ca="1">IF(A35="","",IF('入力フォーム（複数一括申請）'!F39="",YEAR(EOMONTH(TODAY(),-3))&amp;+"0401",'入力フォーム（複数一括申請）'!F39))</f>
        <v/>
      </c>
      <c r="D35" s="493"/>
      <c r="E35" s="492" t="str">
        <f>IF('入力フォーム（複数一括申請）'!H39="","",LEFT('入力フォーム（複数一括申請）'!H39,1))</f>
        <v/>
      </c>
      <c r="F35" s="492" t="str">
        <f>IF(I35="","",IF('入力フォーム（複数一括申請）'!D39='入力フォームマスタ（複数一括申請）'!$B$21,"外）"&amp;+LEFTB('入力フォーム（複数一括申請）'!J39,16),LEFTB('入力フォーム（複数一括申請）'!J39,20)))</f>
        <v/>
      </c>
      <c r="G35" s="493"/>
      <c r="H35" s="492" t="str">
        <f>IF('入力フォーム（複数一括申請）'!I39="","",IF('入力フォーム（複数一括申請）'!D39='入力フォームマスタ（複数一括申請）'!$B$17,"*"&amp;+LEFTB('入力フォーム（複数一括申請）'!I39,59),'入力フォーム（複数一括申請）'!I39))</f>
        <v/>
      </c>
      <c r="I35" s="492" t="str">
        <f>IF('入力フォーム（複数一括申請）'!J39="","",IF('入力フォーム（複数一括申請）'!D39='入力フォームマスタ（複数一括申請）'!$B$17,"＊"&amp;+LEFTB('入力フォーム（複数一括申請）'!J39,59),IF('入力フォーム（複数一括申請）'!D39='入力フォームマスタ（複数一括申請）'!$B$22,"名称のみ）"&amp;+LEFTB('入力フォーム（複数一括申請）'!J39,50),'入力フォーム（複数一括申請）'!J39)))</f>
        <v/>
      </c>
      <c r="J35" s="492" t="str">
        <f>IF('入力フォーム（複数一括申請）'!L39="","",'入力フォーム（複数一括申請）'!L39)</f>
        <v/>
      </c>
      <c r="K35" s="492" t="str">
        <f>IF('入力フォーム（複数一括申請）'!M39="","",'入力フォーム（複数一括申請）'!M39)</f>
        <v/>
      </c>
      <c r="L35" s="493"/>
      <c r="M35" s="494" t="str">
        <f t="shared" si="0"/>
        <v/>
      </c>
      <c r="N35" s="493"/>
      <c r="O35" s="492" t="str">
        <f>IF('入力フォーム（複数一括申請）'!Q39="","",'入力フォーム（複数一括申請）'!Q39)</f>
        <v/>
      </c>
      <c r="P35" s="492" t="str">
        <f>IF('入力フォーム（複数一括申請）'!R39="","",'入力フォーム（複数一括申請）'!R39)</f>
        <v/>
      </c>
      <c r="Q35" s="492" t="str">
        <f>IF('入力フォーム（複数一括申請）'!S39="","",'入力フォーム（複数一括申請）'!S39)</f>
        <v/>
      </c>
      <c r="R35" s="492" t="str">
        <f>IF('入力フォーム（複数一括申請）'!T39="","",'入力フォーム（複数一括申請）'!T39)</f>
        <v/>
      </c>
      <c r="S35" s="492" t="str">
        <f>IF('入力フォーム（複数一括申請）'!U39="","",'入力フォーム（複数一括申請）'!U39)</f>
        <v/>
      </c>
      <c r="T35" s="493"/>
      <c r="U35" s="492" t="str">
        <f>IF('入力フォーム（複数一括申請）'!W39="","",'入力フォーム（複数一括申請）'!W39)</f>
        <v/>
      </c>
      <c r="V35" s="493"/>
      <c r="W35" s="493"/>
      <c r="X35" s="493"/>
      <c r="Y35" s="493"/>
      <c r="Z35" s="493"/>
      <c r="AA35" s="493"/>
      <c r="AB35" s="493"/>
      <c r="AC35" s="493"/>
      <c r="AD35" s="493"/>
      <c r="AE35" s="494" t="str">
        <f t="shared" si="1"/>
        <v/>
      </c>
      <c r="AF35" s="494" t="str">
        <f t="shared" si="2"/>
        <v/>
      </c>
      <c r="AG35" s="492" t="str">
        <f>IF('入力フォーム（複数一括申請）'!AI39="","",LEFT('入力フォーム（複数一括申請）'!AI39,1))</f>
        <v/>
      </c>
      <c r="AH35" s="492" t="str">
        <f t="shared" si="3"/>
        <v/>
      </c>
      <c r="AI35" s="493"/>
      <c r="AJ35" s="493"/>
      <c r="AK35" s="492" t="str">
        <f>IF('入力フォーム（複数一括申請）'!C39=7,1,IF('入力フォーム（複数一括申請）'!BX39="","",LEFT('入力フォーム（複数一括申請）'!BX39,1)))</f>
        <v/>
      </c>
      <c r="AL35" s="492" t="str">
        <f t="shared" si="4"/>
        <v/>
      </c>
      <c r="AM35" s="492" t="str">
        <f>IF('入力フォーム（複数一括申請）'!AO39="","",IF(OR('入力フォーム（複数一括申請）'!AO39=官公需!$D$14,'入力フォーム（複数一括申請）'!AO39=官公需!$D$16,'入力フォーム（複数一括申請）'!AO39=官公需!$D$17),LEFT('入力フォーム（複数一括申請）'!AO39,2),LEFT('入力フォーム（複数一括申請）'!AO39,1)))</f>
        <v/>
      </c>
      <c r="AN35" s="492" t="str">
        <f>IF('入力フォーム（複数一括申請）'!AP39="","",'入力フォーム（複数一括申請）'!AP39)</f>
        <v/>
      </c>
      <c r="AO35" s="493"/>
      <c r="AP35" s="495" t="str">
        <f>IF('入力フォーム（複数一括申請）'!BY39="","",LEFT('入力フォーム（複数一括申請）'!BY39,1))</f>
        <v/>
      </c>
      <c r="AQ35" s="492" t="str">
        <f>IF('入力フォーム（複数一括申請）'!AS39="","",'入力フォーム（複数一括申請）'!AS39)</f>
        <v/>
      </c>
      <c r="AR35" s="493"/>
      <c r="AS35" s="493"/>
      <c r="AT35" s="493"/>
      <c r="AU35" s="495" t="str">
        <f>IF('入力フォーム（複数一括申請）'!BZ39="","",'入力フォーム（複数一括申請）'!BZ39)</f>
        <v/>
      </c>
      <c r="AV35" s="495" t="str">
        <f>IF('入力フォーム（複数一括申請）'!CA39="","",'入力フォーム（複数一括申請）'!CA39)</f>
        <v/>
      </c>
      <c r="AW35" s="495" t="str">
        <f>IF('入力フォーム（複数一括申請）'!CB39="","",'入力フォーム（複数一括申請）'!CB39)</f>
        <v/>
      </c>
      <c r="AX35" s="493"/>
      <c r="AY35" s="495" t="str">
        <f>IF('入力フォーム（複数一括申請）'!CD39="","",'入力フォーム（複数一括申請）'!CD39)</f>
        <v/>
      </c>
      <c r="AZ35" s="493"/>
    </row>
    <row r="36" spans="1:52" s="111" customFormat="1" ht="45" customHeight="1" x14ac:dyDescent="0.4">
      <c r="A36" s="491" t="str">
        <f>IF('入力フォーム（複数一括申請）'!D40="","",'入力フォーム（複数一括申請）'!D40)</f>
        <v/>
      </c>
      <c r="B36" s="492" t="str">
        <f>IF('入力フォーム（複数一括申請）'!E40="","",'入力フォーム（複数一括申請）'!E40)</f>
        <v/>
      </c>
      <c r="C36" s="492" t="str">
        <f ca="1">IF(A36="","",IF('入力フォーム（複数一括申請）'!F40="",YEAR(EOMONTH(TODAY(),-3))&amp;+"0401",'入力フォーム（複数一括申請）'!F40))</f>
        <v/>
      </c>
      <c r="D36" s="493"/>
      <c r="E36" s="492" t="str">
        <f>IF('入力フォーム（複数一括申請）'!H40="","",LEFT('入力フォーム（複数一括申請）'!H40,1))</f>
        <v/>
      </c>
      <c r="F36" s="492" t="str">
        <f>IF(I36="","",IF('入力フォーム（複数一括申請）'!D40='入力フォームマスタ（複数一括申請）'!$B$21,"外）"&amp;+LEFTB('入力フォーム（複数一括申請）'!J40,16),LEFTB('入力フォーム（複数一括申請）'!J40,20)))</f>
        <v/>
      </c>
      <c r="G36" s="493"/>
      <c r="H36" s="492" t="str">
        <f>IF('入力フォーム（複数一括申請）'!I40="","",IF('入力フォーム（複数一括申請）'!D40='入力フォームマスタ（複数一括申請）'!$B$17,"*"&amp;+LEFTB('入力フォーム（複数一括申請）'!I40,59),'入力フォーム（複数一括申請）'!I40))</f>
        <v/>
      </c>
      <c r="I36" s="492" t="str">
        <f>IF('入力フォーム（複数一括申請）'!J40="","",IF('入力フォーム（複数一括申請）'!D40='入力フォームマスタ（複数一括申請）'!$B$17,"＊"&amp;+LEFTB('入力フォーム（複数一括申請）'!J40,59),IF('入力フォーム（複数一括申請）'!D40='入力フォームマスタ（複数一括申請）'!$B$22,"名称のみ）"&amp;+LEFTB('入力フォーム（複数一括申請）'!J40,50),'入力フォーム（複数一括申請）'!J40)))</f>
        <v/>
      </c>
      <c r="J36" s="492" t="str">
        <f>IF('入力フォーム（複数一括申請）'!L40="","",'入力フォーム（複数一括申請）'!L40)</f>
        <v/>
      </c>
      <c r="K36" s="492" t="str">
        <f>IF('入力フォーム（複数一括申請）'!M40="","",'入力フォーム（複数一括申請）'!M40)</f>
        <v/>
      </c>
      <c r="L36" s="493"/>
      <c r="M36" s="494" t="str">
        <f t="shared" si="0"/>
        <v/>
      </c>
      <c r="N36" s="493"/>
      <c r="O36" s="492" t="str">
        <f>IF('入力フォーム（複数一括申請）'!Q40="","",'入力フォーム（複数一括申請）'!Q40)</f>
        <v/>
      </c>
      <c r="P36" s="492" t="str">
        <f>IF('入力フォーム（複数一括申請）'!R40="","",'入力フォーム（複数一括申請）'!R40)</f>
        <v/>
      </c>
      <c r="Q36" s="492" t="str">
        <f>IF('入力フォーム（複数一括申請）'!S40="","",'入力フォーム（複数一括申請）'!S40)</f>
        <v/>
      </c>
      <c r="R36" s="492" t="str">
        <f>IF('入力フォーム（複数一括申請）'!T40="","",'入力フォーム（複数一括申請）'!T40)</f>
        <v/>
      </c>
      <c r="S36" s="492" t="str">
        <f>IF('入力フォーム（複数一括申請）'!U40="","",'入力フォーム（複数一括申請）'!U40)</f>
        <v/>
      </c>
      <c r="T36" s="493"/>
      <c r="U36" s="492" t="str">
        <f>IF('入力フォーム（複数一括申請）'!W40="","",'入力フォーム（複数一括申請）'!W40)</f>
        <v/>
      </c>
      <c r="V36" s="493"/>
      <c r="W36" s="493"/>
      <c r="X36" s="493"/>
      <c r="Y36" s="493"/>
      <c r="Z36" s="493"/>
      <c r="AA36" s="493"/>
      <c r="AB36" s="493"/>
      <c r="AC36" s="493"/>
      <c r="AD36" s="493"/>
      <c r="AE36" s="494" t="str">
        <f t="shared" si="1"/>
        <v/>
      </c>
      <c r="AF36" s="494" t="str">
        <f t="shared" si="2"/>
        <v/>
      </c>
      <c r="AG36" s="492" t="str">
        <f>IF('入力フォーム（複数一括申請）'!AI40="","",LEFT('入力フォーム（複数一括申請）'!AI40,1))</f>
        <v/>
      </c>
      <c r="AH36" s="492" t="str">
        <f t="shared" si="3"/>
        <v/>
      </c>
      <c r="AI36" s="493"/>
      <c r="AJ36" s="493"/>
      <c r="AK36" s="492" t="str">
        <f>IF('入力フォーム（複数一括申請）'!C40=7,1,IF('入力フォーム（複数一括申請）'!BX40="","",LEFT('入力フォーム（複数一括申請）'!BX40,1)))</f>
        <v/>
      </c>
      <c r="AL36" s="492" t="str">
        <f t="shared" si="4"/>
        <v/>
      </c>
      <c r="AM36" s="492" t="str">
        <f>IF('入力フォーム（複数一括申請）'!AO40="","",IF(OR('入力フォーム（複数一括申請）'!AO40=官公需!$D$14,'入力フォーム（複数一括申請）'!AO40=官公需!$D$16,'入力フォーム（複数一括申請）'!AO40=官公需!$D$17),LEFT('入力フォーム（複数一括申請）'!AO40,2),LEFT('入力フォーム（複数一括申請）'!AO40,1)))</f>
        <v/>
      </c>
      <c r="AN36" s="492" t="str">
        <f>IF('入力フォーム（複数一括申請）'!AP40="","",'入力フォーム（複数一括申請）'!AP40)</f>
        <v/>
      </c>
      <c r="AO36" s="493"/>
      <c r="AP36" s="495" t="str">
        <f>IF('入力フォーム（複数一括申請）'!BY40="","",LEFT('入力フォーム（複数一括申請）'!BY40,1))</f>
        <v/>
      </c>
      <c r="AQ36" s="492" t="str">
        <f>IF('入力フォーム（複数一括申請）'!AS40="","",'入力フォーム（複数一括申請）'!AS40)</f>
        <v/>
      </c>
      <c r="AR36" s="493"/>
      <c r="AS36" s="493"/>
      <c r="AT36" s="493"/>
      <c r="AU36" s="495" t="str">
        <f>IF('入力フォーム（複数一括申請）'!BZ40="","",'入力フォーム（複数一括申請）'!BZ40)</f>
        <v/>
      </c>
      <c r="AV36" s="495" t="str">
        <f>IF('入力フォーム（複数一括申請）'!CA40="","",'入力フォーム（複数一括申請）'!CA40)</f>
        <v/>
      </c>
      <c r="AW36" s="495" t="str">
        <f>IF('入力フォーム（複数一括申請）'!CB40="","",'入力フォーム（複数一括申請）'!CB40)</f>
        <v/>
      </c>
      <c r="AX36" s="493"/>
      <c r="AY36" s="495" t="str">
        <f>IF('入力フォーム（複数一括申請）'!CD40="","",'入力フォーム（複数一括申請）'!CD40)</f>
        <v/>
      </c>
      <c r="AZ36" s="493"/>
    </row>
    <row r="37" spans="1:52" s="111" customFormat="1" ht="45" customHeight="1" x14ac:dyDescent="0.4">
      <c r="A37" s="491" t="str">
        <f>IF('入力フォーム（複数一括申請）'!D41="","",'入力フォーム（複数一括申請）'!D41)</f>
        <v/>
      </c>
      <c r="B37" s="492" t="str">
        <f>IF('入力フォーム（複数一括申請）'!E41="","",'入力フォーム（複数一括申請）'!E41)</f>
        <v/>
      </c>
      <c r="C37" s="492" t="str">
        <f ca="1">IF(A37="","",IF('入力フォーム（複数一括申請）'!F41="",YEAR(EOMONTH(TODAY(),-3))&amp;+"0401",'入力フォーム（複数一括申請）'!F41))</f>
        <v/>
      </c>
      <c r="D37" s="493"/>
      <c r="E37" s="492" t="str">
        <f>IF('入力フォーム（複数一括申請）'!H41="","",LEFT('入力フォーム（複数一括申請）'!H41,1))</f>
        <v/>
      </c>
      <c r="F37" s="492" t="str">
        <f>IF(I37="","",IF('入力フォーム（複数一括申請）'!D41='入力フォームマスタ（複数一括申請）'!$B$21,"外）"&amp;+LEFTB('入力フォーム（複数一括申請）'!J41,16),LEFTB('入力フォーム（複数一括申請）'!J41,20)))</f>
        <v/>
      </c>
      <c r="G37" s="493"/>
      <c r="H37" s="492" t="str">
        <f>IF('入力フォーム（複数一括申請）'!I41="","",IF('入力フォーム（複数一括申請）'!D41='入力フォームマスタ（複数一括申請）'!$B$17,"*"&amp;+LEFTB('入力フォーム（複数一括申請）'!I41,59),'入力フォーム（複数一括申請）'!I41))</f>
        <v/>
      </c>
      <c r="I37" s="492" t="str">
        <f>IF('入力フォーム（複数一括申請）'!J41="","",IF('入力フォーム（複数一括申請）'!D41='入力フォームマスタ（複数一括申請）'!$B$17,"＊"&amp;+LEFTB('入力フォーム（複数一括申請）'!J41,59),IF('入力フォーム（複数一括申請）'!D41='入力フォームマスタ（複数一括申請）'!$B$22,"名称のみ）"&amp;+LEFTB('入力フォーム（複数一括申請）'!J41,50),'入力フォーム（複数一括申請）'!J41)))</f>
        <v/>
      </c>
      <c r="J37" s="492" t="str">
        <f>IF('入力フォーム（複数一括申請）'!L41="","",'入力フォーム（複数一括申請）'!L41)</f>
        <v/>
      </c>
      <c r="K37" s="492" t="str">
        <f>IF('入力フォーム（複数一括申請）'!M41="","",'入力フォーム（複数一括申請）'!M41)</f>
        <v/>
      </c>
      <c r="L37" s="493"/>
      <c r="M37" s="494" t="str">
        <f t="shared" si="0"/>
        <v/>
      </c>
      <c r="N37" s="493"/>
      <c r="O37" s="492" t="str">
        <f>IF('入力フォーム（複数一括申請）'!Q41="","",'入力フォーム（複数一括申請）'!Q41)</f>
        <v/>
      </c>
      <c r="P37" s="492" t="str">
        <f>IF('入力フォーム（複数一括申請）'!R41="","",'入力フォーム（複数一括申請）'!R41)</f>
        <v/>
      </c>
      <c r="Q37" s="492" t="str">
        <f>IF('入力フォーム（複数一括申請）'!S41="","",'入力フォーム（複数一括申請）'!S41)</f>
        <v/>
      </c>
      <c r="R37" s="492" t="str">
        <f>IF('入力フォーム（複数一括申請）'!T41="","",'入力フォーム（複数一括申請）'!T41)</f>
        <v/>
      </c>
      <c r="S37" s="492" t="str">
        <f>IF('入力フォーム（複数一括申請）'!U41="","",'入力フォーム（複数一括申請）'!U41)</f>
        <v/>
      </c>
      <c r="T37" s="493"/>
      <c r="U37" s="492" t="str">
        <f>IF('入力フォーム（複数一括申請）'!W41="","",'入力フォーム（複数一括申請）'!W41)</f>
        <v/>
      </c>
      <c r="V37" s="493"/>
      <c r="W37" s="493"/>
      <c r="X37" s="493"/>
      <c r="Y37" s="493"/>
      <c r="Z37" s="493"/>
      <c r="AA37" s="493"/>
      <c r="AB37" s="493"/>
      <c r="AC37" s="493"/>
      <c r="AD37" s="493"/>
      <c r="AE37" s="494" t="str">
        <f t="shared" si="1"/>
        <v/>
      </c>
      <c r="AF37" s="494" t="str">
        <f t="shared" si="2"/>
        <v/>
      </c>
      <c r="AG37" s="492" t="str">
        <f>IF('入力フォーム（複数一括申請）'!AI41="","",LEFT('入力フォーム（複数一括申請）'!AI41,1))</f>
        <v/>
      </c>
      <c r="AH37" s="492" t="str">
        <f t="shared" si="3"/>
        <v/>
      </c>
      <c r="AI37" s="493"/>
      <c r="AJ37" s="493"/>
      <c r="AK37" s="492" t="str">
        <f>IF('入力フォーム（複数一括申請）'!C41=7,1,IF('入力フォーム（複数一括申請）'!BX41="","",LEFT('入力フォーム（複数一括申請）'!BX41,1)))</f>
        <v/>
      </c>
      <c r="AL37" s="492" t="str">
        <f t="shared" si="4"/>
        <v/>
      </c>
      <c r="AM37" s="492" t="str">
        <f>IF('入力フォーム（複数一括申請）'!AO41="","",IF(OR('入力フォーム（複数一括申請）'!AO41=官公需!$D$14,'入力フォーム（複数一括申請）'!AO41=官公需!$D$16,'入力フォーム（複数一括申請）'!AO41=官公需!$D$17),LEFT('入力フォーム（複数一括申請）'!AO41,2),LEFT('入力フォーム（複数一括申請）'!AO41,1)))</f>
        <v/>
      </c>
      <c r="AN37" s="492" t="str">
        <f>IF('入力フォーム（複数一括申請）'!AP41="","",'入力フォーム（複数一括申請）'!AP41)</f>
        <v/>
      </c>
      <c r="AO37" s="493"/>
      <c r="AP37" s="495" t="str">
        <f>IF('入力フォーム（複数一括申請）'!BY41="","",LEFT('入力フォーム（複数一括申請）'!BY41,1))</f>
        <v/>
      </c>
      <c r="AQ37" s="492" t="str">
        <f>IF('入力フォーム（複数一括申請）'!AS41="","",'入力フォーム（複数一括申請）'!AS41)</f>
        <v/>
      </c>
      <c r="AR37" s="493"/>
      <c r="AS37" s="493"/>
      <c r="AT37" s="493"/>
      <c r="AU37" s="495" t="str">
        <f>IF('入力フォーム（複数一括申請）'!BZ41="","",'入力フォーム（複数一括申請）'!BZ41)</f>
        <v/>
      </c>
      <c r="AV37" s="495" t="str">
        <f>IF('入力フォーム（複数一括申請）'!CA41="","",'入力フォーム（複数一括申請）'!CA41)</f>
        <v/>
      </c>
      <c r="AW37" s="495" t="str">
        <f>IF('入力フォーム（複数一括申請）'!CB41="","",'入力フォーム（複数一括申請）'!CB41)</f>
        <v/>
      </c>
      <c r="AX37" s="493"/>
      <c r="AY37" s="495" t="str">
        <f>IF('入力フォーム（複数一括申請）'!CD41="","",'入力フォーム（複数一括申請）'!CD41)</f>
        <v/>
      </c>
      <c r="AZ37" s="493"/>
    </row>
    <row r="38" spans="1:52" s="111" customFormat="1" ht="45" customHeight="1" x14ac:dyDescent="0.4">
      <c r="A38" s="491" t="str">
        <f>IF('入力フォーム（複数一括申請）'!D42="","",'入力フォーム（複数一括申請）'!D42)</f>
        <v/>
      </c>
      <c r="B38" s="492" t="str">
        <f>IF('入力フォーム（複数一括申請）'!E42="","",'入力フォーム（複数一括申請）'!E42)</f>
        <v/>
      </c>
      <c r="C38" s="492" t="str">
        <f ca="1">IF(A38="","",IF('入力フォーム（複数一括申請）'!F42="",YEAR(EOMONTH(TODAY(),-3))&amp;+"0401",'入力フォーム（複数一括申請）'!F42))</f>
        <v/>
      </c>
      <c r="D38" s="493"/>
      <c r="E38" s="492" t="str">
        <f>IF('入力フォーム（複数一括申請）'!H42="","",LEFT('入力フォーム（複数一括申請）'!H42,1))</f>
        <v/>
      </c>
      <c r="F38" s="492" t="str">
        <f>IF(I38="","",IF('入力フォーム（複数一括申請）'!D42='入力フォームマスタ（複数一括申請）'!$B$21,"外）"&amp;+LEFTB('入力フォーム（複数一括申請）'!J42,16),LEFTB('入力フォーム（複数一括申請）'!J42,20)))</f>
        <v/>
      </c>
      <c r="G38" s="493"/>
      <c r="H38" s="492" t="str">
        <f>IF('入力フォーム（複数一括申請）'!I42="","",IF('入力フォーム（複数一括申請）'!D42='入力フォームマスタ（複数一括申請）'!$B$17,"*"&amp;+LEFTB('入力フォーム（複数一括申請）'!I42,59),'入力フォーム（複数一括申請）'!I42))</f>
        <v/>
      </c>
      <c r="I38" s="492" t="str">
        <f>IF('入力フォーム（複数一括申請）'!J42="","",IF('入力フォーム（複数一括申請）'!D42='入力フォームマスタ（複数一括申請）'!$B$17,"＊"&amp;+LEFTB('入力フォーム（複数一括申請）'!J42,59),IF('入力フォーム（複数一括申請）'!D42='入力フォームマスタ（複数一括申請）'!$B$22,"名称のみ）"&amp;+LEFTB('入力フォーム（複数一括申請）'!J42,50),'入力フォーム（複数一括申請）'!J42)))</f>
        <v/>
      </c>
      <c r="J38" s="492" t="str">
        <f>IF('入力フォーム（複数一括申請）'!L42="","",'入力フォーム（複数一括申請）'!L42)</f>
        <v/>
      </c>
      <c r="K38" s="492" t="str">
        <f>IF('入力フォーム（複数一括申請）'!M42="","",'入力フォーム（複数一括申請）'!M42)</f>
        <v/>
      </c>
      <c r="L38" s="493"/>
      <c r="M38" s="494" t="str">
        <f t="shared" si="0"/>
        <v/>
      </c>
      <c r="N38" s="493"/>
      <c r="O38" s="492" t="str">
        <f>IF('入力フォーム（複数一括申請）'!Q42="","",'入力フォーム（複数一括申請）'!Q42)</f>
        <v/>
      </c>
      <c r="P38" s="492" t="str">
        <f>IF('入力フォーム（複数一括申請）'!R42="","",'入力フォーム（複数一括申請）'!R42)</f>
        <v/>
      </c>
      <c r="Q38" s="492" t="str">
        <f>IF('入力フォーム（複数一括申請）'!S42="","",'入力フォーム（複数一括申請）'!S42)</f>
        <v/>
      </c>
      <c r="R38" s="492" t="str">
        <f>IF('入力フォーム（複数一括申請）'!T42="","",'入力フォーム（複数一括申請）'!T42)</f>
        <v/>
      </c>
      <c r="S38" s="492" t="str">
        <f>IF('入力フォーム（複数一括申請）'!U42="","",'入力フォーム（複数一括申請）'!U42)</f>
        <v/>
      </c>
      <c r="T38" s="493"/>
      <c r="U38" s="492" t="str">
        <f>IF('入力フォーム（複数一括申請）'!W42="","",'入力フォーム（複数一括申請）'!W42)</f>
        <v/>
      </c>
      <c r="V38" s="493"/>
      <c r="W38" s="493"/>
      <c r="X38" s="493"/>
      <c r="Y38" s="493"/>
      <c r="Z38" s="493"/>
      <c r="AA38" s="493"/>
      <c r="AB38" s="493"/>
      <c r="AC38" s="493"/>
      <c r="AD38" s="493"/>
      <c r="AE38" s="494" t="str">
        <f t="shared" si="1"/>
        <v/>
      </c>
      <c r="AF38" s="494" t="str">
        <f t="shared" si="2"/>
        <v/>
      </c>
      <c r="AG38" s="492" t="str">
        <f>IF('入力フォーム（複数一括申請）'!AI42="","",LEFT('入力フォーム（複数一括申請）'!AI42,1))</f>
        <v/>
      </c>
      <c r="AH38" s="492" t="str">
        <f t="shared" si="3"/>
        <v/>
      </c>
      <c r="AI38" s="493"/>
      <c r="AJ38" s="493"/>
      <c r="AK38" s="492" t="str">
        <f>IF('入力フォーム（複数一括申請）'!C42=7,1,IF('入力フォーム（複数一括申請）'!BX42="","",LEFT('入力フォーム（複数一括申請）'!BX42,1)))</f>
        <v/>
      </c>
      <c r="AL38" s="492" t="str">
        <f t="shared" si="4"/>
        <v/>
      </c>
      <c r="AM38" s="492" t="str">
        <f>IF('入力フォーム（複数一括申請）'!AO42="","",IF(OR('入力フォーム（複数一括申請）'!AO42=官公需!$D$14,'入力フォーム（複数一括申請）'!AO42=官公需!$D$16,'入力フォーム（複数一括申請）'!AO42=官公需!$D$17),LEFT('入力フォーム（複数一括申請）'!AO42,2),LEFT('入力フォーム（複数一括申請）'!AO42,1)))</f>
        <v/>
      </c>
      <c r="AN38" s="492" t="str">
        <f>IF('入力フォーム（複数一括申請）'!AP42="","",'入力フォーム（複数一括申請）'!AP42)</f>
        <v/>
      </c>
      <c r="AO38" s="493"/>
      <c r="AP38" s="495" t="str">
        <f>IF('入力フォーム（複数一括申請）'!BY42="","",LEFT('入力フォーム（複数一括申請）'!BY42,1))</f>
        <v/>
      </c>
      <c r="AQ38" s="492" t="str">
        <f>IF('入力フォーム（複数一括申請）'!AS42="","",'入力フォーム（複数一括申請）'!AS42)</f>
        <v/>
      </c>
      <c r="AR38" s="493"/>
      <c r="AS38" s="493"/>
      <c r="AT38" s="493"/>
      <c r="AU38" s="495" t="str">
        <f>IF('入力フォーム（複数一括申請）'!BZ42="","",'入力フォーム（複数一括申請）'!BZ42)</f>
        <v/>
      </c>
      <c r="AV38" s="495" t="str">
        <f>IF('入力フォーム（複数一括申請）'!CA42="","",'入力フォーム（複数一括申請）'!CA42)</f>
        <v/>
      </c>
      <c r="AW38" s="495" t="str">
        <f>IF('入力フォーム（複数一括申請）'!CB42="","",'入力フォーム（複数一括申請）'!CB42)</f>
        <v/>
      </c>
      <c r="AX38" s="493"/>
      <c r="AY38" s="495" t="str">
        <f>IF('入力フォーム（複数一括申請）'!CD42="","",'入力フォーム（複数一括申請）'!CD42)</f>
        <v/>
      </c>
      <c r="AZ38" s="493"/>
    </row>
    <row r="39" spans="1:52" s="111" customFormat="1" ht="45" customHeight="1" x14ac:dyDescent="0.4">
      <c r="A39" s="491" t="str">
        <f>IF('入力フォーム（複数一括申請）'!D43="","",'入力フォーム（複数一括申請）'!D43)</f>
        <v/>
      </c>
      <c r="B39" s="492" t="str">
        <f>IF('入力フォーム（複数一括申請）'!E43="","",'入力フォーム（複数一括申請）'!E43)</f>
        <v/>
      </c>
      <c r="C39" s="492" t="str">
        <f ca="1">IF(A39="","",IF('入力フォーム（複数一括申請）'!F43="",YEAR(EOMONTH(TODAY(),-3))&amp;+"0401",'入力フォーム（複数一括申請）'!F43))</f>
        <v/>
      </c>
      <c r="D39" s="493"/>
      <c r="E39" s="492" t="str">
        <f>IF('入力フォーム（複数一括申請）'!H43="","",LEFT('入力フォーム（複数一括申請）'!H43,1))</f>
        <v/>
      </c>
      <c r="F39" s="492" t="str">
        <f>IF(I39="","",IF('入力フォーム（複数一括申請）'!D43='入力フォームマスタ（複数一括申請）'!$B$21,"外）"&amp;+LEFTB('入力フォーム（複数一括申請）'!J43,16),LEFTB('入力フォーム（複数一括申請）'!J43,20)))</f>
        <v/>
      </c>
      <c r="G39" s="493"/>
      <c r="H39" s="492" t="str">
        <f>IF('入力フォーム（複数一括申請）'!I43="","",IF('入力フォーム（複数一括申請）'!D43='入力フォームマスタ（複数一括申請）'!$B$17,"*"&amp;+LEFTB('入力フォーム（複数一括申請）'!I43,59),'入力フォーム（複数一括申請）'!I43))</f>
        <v/>
      </c>
      <c r="I39" s="492" t="str">
        <f>IF('入力フォーム（複数一括申請）'!J43="","",IF('入力フォーム（複数一括申請）'!D43='入力フォームマスタ（複数一括申請）'!$B$17,"＊"&amp;+LEFTB('入力フォーム（複数一括申請）'!J43,59),IF('入力フォーム（複数一括申請）'!D43='入力フォームマスタ（複数一括申請）'!$B$22,"名称のみ）"&amp;+LEFTB('入力フォーム（複数一括申請）'!J43,50),'入力フォーム（複数一括申請）'!J43)))</f>
        <v/>
      </c>
      <c r="J39" s="492" t="str">
        <f>IF('入力フォーム（複数一括申請）'!L43="","",'入力フォーム（複数一括申請）'!L43)</f>
        <v/>
      </c>
      <c r="K39" s="492" t="str">
        <f>IF('入力フォーム（複数一括申請）'!M43="","",'入力フォーム（複数一括申請）'!M43)</f>
        <v/>
      </c>
      <c r="L39" s="493"/>
      <c r="M39" s="494" t="str">
        <f t="shared" si="0"/>
        <v/>
      </c>
      <c r="N39" s="493"/>
      <c r="O39" s="492" t="str">
        <f>IF('入力フォーム（複数一括申請）'!Q43="","",'入力フォーム（複数一括申請）'!Q43)</f>
        <v/>
      </c>
      <c r="P39" s="492" t="str">
        <f>IF('入力フォーム（複数一括申請）'!R43="","",'入力フォーム（複数一括申請）'!R43)</f>
        <v/>
      </c>
      <c r="Q39" s="492" t="str">
        <f>IF('入力フォーム（複数一括申請）'!S43="","",'入力フォーム（複数一括申請）'!S43)</f>
        <v/>
      </c>
      <c r="R39" s="492" t="str">
        <f>IF('入力フォーム（複数一括申請）'!T43="","",'入力フォーム（複数一括申請）'!T43)</f>
        <v/>
      </c>
      <c r="S39" s="492" t="str">
        <f>IF('入力フォーム（複数一括申請）'!U43="","",'入力フォーム（複数一括申請）'!U43)</f>
        <v/>
      </c>
      <c r="T39" s="493"/>
      <c r="U39" s="492" t="str">
        <f>IF('入力フォーム（複数一括申請）'!W43="","",'入力フォーム（複数一括申請）'!W43)</f>
        <v/>
      </c>
      <c r="V39" s="493"/>
      <c r="W39" s="493"/>
      <c r="X39" s="493"/>
      <c r="Y39" s="493"/>
      <c r="Z39" s="493"/>
      <c r="AA39" s="493"/>
      <c r="AB39" s="493"/>
      <c r="AC39" s="493"/>
      <c r="AD39" s="493"/>
      <c r="AE39" s="494" t="str">
        <f t="shared" si="1"/>
        <v/>
      </c>
      <c r="AF39" s="494" t="str">
        <f t="shared" si="2"/>
        <v/>
      </c>
      <c r="AG39" s="492" t="str">
        <f>IF('入力フォーム（複数一括申請）'!AI43="","",LEFT('入力フォーム（複数一括申請）'!AI43,1))</f>
        <v/>
      </c>
      <c r="AH39" s="492" t="str">
        <f t="shared" si="3"/>
        <v/>
      </c>
      <c r="AI39" s="493"/>
      <c r="AJ39" s="493"/>
      <c r="AK39" s="492" t="str">
        <f>IF('入力フォーム（複数一括申請）'!C43=7,1,IF('入力フォーム（複数一括申請）'!BX43="","",LEFT('入力フォーム（複数一括申請）'!BX43,1)))</f>
        <v/>
      </c>
      <c r="AL39" s="492" t="str">
        <f t="shared" si="4"/>
        <v/>
      </c>
      <c r="AM39" s="492" t="str">
        <f>IF('入力フォーム（複数一括申請）'!AO43="","",IF(OR('入力フォーム（複数一括申請）'!AO43=官公需!$D$14,'入力フォーム（複数一括申請）'!AO43=官公需!$D$16,'入力フォーム（複数一括申請）'!AO43=官公需!$D$17),LEFT('入力フォーム（複数一括申請）'!AO43,2),LEFT('入力フォーム（複数一括申請）'!AO43,1)))</f>
        <v/>
      </c>
      <c r="AN39" s="492" t="str">
        <f>IF('入力フォーム（複数一括申請）'!AP43="","",'入力フォーム（複数一括申請）'!AP43)</f>
        <v/>
      </c>
      <c r="AO39" s="493"/>
      <c r="AP39" s="495" t="str">
        <f>IF('入力フォーム（複数一括申請）'!BY43="","",LEFT('入力フォーム（複数一括申請）'!BY43,1))</f>
        <v/>
      </c>
      <c r="AQ39" s="492" t="str">
        <f>IF('入力フォーム（複数一括申請）'!AS43="","",'入力フォーム（複数一括申請）'!AS43)</f>
        <v/>
      </c>
      <c r="AR39" s="493"/>
      <c r="AS39" s="493"/>
      <c r="AT39" s="493"/>
      <c r="AU39" s="495" t="str">
        <f>IF('入力フォーム（複数一括申請）'!BZ43="","",'入力フォーム（複数一括申請）'!BZ43)</f>
        <v/>
      </c>
      <c r="AV39" s="495" t="str">
        <f>IF('入力フォーム（複数一括申請）'!CA43="","",'入力フォーム（複数一括申請）'!CA43)</f>
        <v/>
      </c>
      <c r="AW39" s="495" t="str">
        <f>IF('入力フォーム（複数一括申請）'!CB43="","",'入力フォーム（複数一括申請）'!CB43)</f>
        <v/>
      </c>
      <c r="AX39" s="493"/>
      <c r="AY39" s="495" t="str">
        <f>IF('入力フォーム（複数一括申請）'!CD43="","",'入力フォーム（複数一括申請）'!CD43)</f>
        <v/>
      </c>
      <c r="AZ39" s="493"/>
    </row>
    <row r="40" spans="1:52" s="111" customFormat="1" ht="45" customHeight="1" x14ac:dyDescent="0.4">
      <c r="A40" s="491" t="str">
        <f>IF('入力フォーム（複数一括申請）'!D44="","",'入力フォーム（複数一括申請）'!D44)</f>
        <v/>
      </c>
      <c r="B40" s="492" t="str">
        <f>IF('入力フォーム（複数一括申請）'!E44="","",'入力フォーム（複数一括申請）'!E44)</f>
        <v/>
      </c>
      <c r="C40" s="492" t="str">
        <f ca="1">IF(A40="","",IF('入力フォーム（複数一括申請）'!F44="",YEAR(EOMONTH(TODAY(),-3))&amp;+"0401",'入力フォーム（複数一括申請）'!F44))</f>
        <v/>
      </c>
      <c r="D40" s="493"/>
      <c r="E40" s="492" t="str">
        <f>IF('入力フォーム（複数一括申請）'!H44="","",LEFT('入力フォーム（複数一括申請）'!H44,1))</f>
        <v/>
      </c>
      <c r="F40" s="492" t="str">
        <f>IF(I40="","",IF('入力フォーム（複数一括申請）'!D44='入力フォームマスタ（複数一括申請）'!$B$21,"外）"&amp;+LEFTB('入力フォーム（複数一括申請）'!J44,16),LEFTB('入力フォーム（複数一括申請）'!J44,20)))</f>
        <v/>
      </c>
      <c r="G40" s="493"/>
      <c r="H40" s="492" t="str">
        <f>IF('入力フォーム（複数一括申請）'!I44="","",IF('入力フォーム（複数一括申請）'!D44='入力フォームマスタ（複数一括申請）'!$B$17,"*"&amp;+LEFTB('入力フォーム（複数一括申請）'!I44,59),'入力フォーム（複数一括申請）'!I44))</f>
        <v/>
      </c>
      <c r="I40" s="492" t="str">
        <f>IF('入力フォーム（複数一括申請）'!J44="","",IF('入力フォーム（複数一括申請）'!D44='入力フォームマスタ（複数一括申請）'!$B$17,"＊"&amp;+LEFTB('入力フォーム（複数一括申請）'!J44,59),IF('入力フォーム（複数一括申請）'!D44='入力フォームマスタ（複数一括申請）'!$B$22,"名称のみ）"&amp;+LEFTB('入力フォーム（複数一括申請）'!J44,50),'入力フォーム（複数一括申請）'!J44)))</f>
        <v/>
      </c>
      <c r="J40" s="492" t="str">
        <f>IF('入力フォーム（複数一括申請）'!L44="","",'入力フォーム（複数一括申請）'!L44)</f>
        <v/>
      </c>
      <c r="K40" s="492" t="str">
        <f>IF('入力フォーム（複数一括申請）'!M44="","",'入力フォーム（複数一括申請）'!M44)</f>
        <v/>
      </c>
      <c r="L40" s="493"/>
      <c r="M40" s="494" t="str">
        <f t="shared" si="0"/>
        <v/>
      </c>
      <c r="N40" s="493"/>
      <c r="O40" s="492" t="str">
        <f>IF('入力フォーム（複数一括申請）'!Q44="","",'入力フォーム（複数一括申請）'!Q44)</f>
        <v/>
      </c>
      <c r="P40" s="492" t="str">
        <f>IF('入力フォーム（複数一括申請）'!R44="","",'入力フォーム（複数一括申請）'!R44)</f>
        <v/>
      </c>
      <c r="Q40" s="492" t="str">
        <f>IF('入力フォーム（複数一括申請）'!S44="","",'入力フォーム（複数一括申請）'!S44)</f>
        <v/>
      </c>
      <c r="R40" s="492" t="str">
        <f>IF('入力フォーム（複数一括申請）'!T44="","",'入力フォーム（複数一括申請）'!T44)</f>
        <v/>
      </c>
      <c r="S40" s="492" t="str">
        <f>IF('入力フォーム（複数一括申請）'!U44="","",'入力フォーム（複数一括申請）'!U44)</f>
        <v/>
      </c>
      <c r="T40" s="493"/>
      <c r="U40" s="492" t="str">
        <f>IF('入力フォーム（複数一括申請）'!W44="","",'入力フォーム（複数一括申請）'!W44)</f>
        <v/>
      </c>
      <c r="V40" s="493"/>
      <c r="W40" s="493"/>
      <c r="X40" s="493"/>
      <c r="Y40" s="493"/>
      <c r="Z40" s="493"/>
      <c r="AA40" s="493"/>
      <c r="AB40" s="493"/>
      <c r="AC40" s="493"/>
      <c r="AD40" s="493"/>
      <c r="AE40" s="494" t="str">
        <f t="shared" si="1"/>
        <v/>
      </c>
      <c r="AF40" s="494" t="str">
        <f t="shared" si="2"/>
        <v/>
      </c>
      <c r="AG40" s="492" t="str">
        <f>IF('入力フォーム（複数一括申請）'!AI44="","",LEFT('入力フォーム（複数一括申請）'!AI44,1))</f>
        <v/>
      </c>
      <c r="AH40" s="492" t="str">
        <f t="shared" si="3"/>
        <v/>
      </c>
      <c r="AI40" s="493"/>
      <c r="AJ40" s="493"/>
      <c r="AK40" s="492" t="str">
        <f>IF('入力フォーム（複数一括申請）'!C44=7,1,IF('入力フォーム（複数一括申請）'!BX44="","",LEFT('入力フォーム（複数一括申請）'!BX44,1)))</f>
        <v/>
      </c>
      <c r="AL40" s="492" t="str">
        <f t="shared" si="4"/>
        <v/>
      </c>
      <c r="AM40" s="492" t="str">
        <f>IF('入力フォーム（複数一括申請）'!AO44="","",IF(OR('入力フォーム（複数一括申請）'!AO44=官公需!$D$14,'入力フォーム（複数一括申請）'!AO44=官公需!$D$16,'入力フォーム（複数一括申請）'!AO44=官公需!$D$17),LEFT('入力フォーム（複数一括申請）'!AO44,2),LEFT('入力フォーム（複数一括申請）'!AO44,1)))</f>
        <v/>
      </c>
      <c r="AN40" s="492" t="str">
        <f>IF('入力フォーム（複数一括申請）'!AP44="","",'入力フォーム（複数一括申請）'!AP44)</f>
        <v/>
      </c>
      <c r="AO40" s="493"/>
      <c r="AP40" s="495" t="str">
        <f>IF('入力フォーム（複数一括申請）'!BY44="","",LEFT('入力フォーム（複数一括申請）'!BY44,1))</f>
        <v/>
      </c>
      <c r="AQ40" s="492" t="str">
        <f>IF('入力フォーム（複数一括申請）'!AS44="","",'入力フォーム（複数一括申請）'!AS44)</f>
        <v/>
      </c>
      <c r="AR40" s="493"/>
      <c r="AS40" s="493"/>
      <c r="AT40" s="493"/>
      <c r="AU40" s="495" t="str">
        <f>IF('入力フォーム（複数一括申請）'!BZ44="","",'入力フォーム（複数一括申請）'!BZ44)</f>
        <v/>
      </c>
      <c r="AV40" s="495" t="str">
        <f>IF('入力フォーム（複数一括申請）'!CA44="","",'入力フォーム（複数一括申請）'!CA44)</f>
        <v/>
      </c>
      <c r="AW40" s="495" t="str">
        <f>IF('入力フォーム（複数一括申請）'!CB44="","",'入力フォーム（複数一括申請）'!CB44)</f>
        <v/>
      </c>
      <c r="AX40" s="493"/>
      <c r="AY40" s="495" t="str">
        <f>IF('入力フォーム（複数一括申請）'!CD44="","",'入力フォーム（複数一括申請）'!CD44)</f>
        <v/>
      </c>
      <c r="AZ40" s="493"/>
    </row>
    <row r="41" spans="1:52" s="111" customFormat="1" ht="45" customHeight="1" x14ac:dyDescent="0.4">
      <c r="A41" s="491" t="str">
        <f>IF('入力フォーム（複数一括申請）'!D45="","",'入力フォーム（複数一括申請）'!D45)</f>
        <v/>
      </c>
      <c r="B41" s="492" t="str">
        <f>IF('入力フォーム（複数一括申請）'!E45="","",'入力フォーム（複数一括申請）'!E45)</f>
        <v/>
      </c>
      <c r="C41" s="492" t="str">
        <f ca="1">IF(A41="","",IF('入力フォーム（複数一括申請）'!F45="",YEAR(EOMONTH(TODAY(),-3))&amp;+"0401",'入力フォーム（複数一括申請）'!F45))</f>
        <v/>
      </c>
      <c r="D41" s="493"/>
      <c r="E41" s="492" t="str">
        <f>IF('入力フォーム（複数一括申請）'!H45="","",LEFT('入力フォーム（複数一括申請）'!H45,1))</f>
        <v/>
      </c>
      <c r="F41" s="492" t="str">
        <f>IF(I41="","",IF('入力フォーム（複数一括申請）'!D45='入力フォームマスタ（複数一括申請）'!$B$21,"外）"&amp;+LEFTB('入力フォーム（複数一括申請）'!J45,16),LEFTB('入力フォーム（複数一括申請）'!J45,20)))</f>
        <v/>
      </c>
      <c r="G41" s="493"/>
      <c r="H41" s="492" t="str">
        <f>IF('入力フォーム（複数一括申請）'!I45="","",IF('入力フォーム（複数一括申請）'!D45='入力フォームマスタ（複数一括申請）'!$B$17,"*"&amp;+LEFTB('入力フォーム（複数一括申請）'!I45,59),'入力フォーム（複数一括申請）'!I45))</f>
        <v/>
      </c>
      <c r="I41" s="492" t="str">
        <f>IF('入力フォーム（複数一括申請）'!J45="","",IF('入力フォーム（複数一括申請）'!D45='入力フォームマスタ（複数一括申請）'!$B$17,"＊"&amp;+LEFTB('入力フォーム（複数一括申請）'!J45,59),IF('入力フォーム（複数一括申請）'!D45='入力フォームマスタ（複数一括申請）'!$B$22,"名称のみ）"&amp;+LEFTB('入力フォーム（複数一括申請）'!J45,50),'入力フォーム（複数一括申請）'!J45)))</f>
        <v/>
      </c>
      <c r="J41" s="492" t="str">
        <f>IF('入力フォーム（複数一括申請）'!L45="","",'入力フォーム（複数一括申請）'!L45)</f>
        <v/>
      </c>
      <c r="K41" s="492" t="str">
        <f>IF('入力フォーム（複数一括申請）'!M45="","",'入力フォーム（複数一括申請）'!M45)</f>
        <v/>
      </c>
      <c r="L41" s="493"/>
      <c r="M41" s="494" t="str">
        <f t="shared" si="0"/>
        <v/>
      </c>
      <c r="N41" s="493"/>
      <c r="O41" s="492" t="str">
        <f>IF('入力フォーム（複数一括申請）'!Q45="","",'入力フォーム（複数一括申請）'!Q45)</f>
        <v/>
      </c>
      <c r="P41" s="492" t="str">
        <f>IF('入力フォーム（複数一括申請）'!R45="","",'入力フォーム（複数一括申請）'!R45)</f>
        <v/>
      </c>
      <c r="Q41" s="492" t="str">
        <f>IF('入力フォーム（複数一括申請）'!S45="","",'入力フォーム（複数一括申請）'!S45)</f>
        <v/>
      </c>
      <c r="R41" s="492" t="str">
        <f>IF('入力フォーム（複数一括申請）'!T45="","",'入力フォーム（複数一括申請）'!T45)</f>
        <v/>
      </c>
      <c r="S41" s="492" t="str">
        <f>IF('入力フォーム（複数一括申請）'!U45="","",'入力フォーム（複数一括申請）'!U45)</f>
        <v/>
      </c>
      <c r="T41" s="493"/>
      <c r="U41" s="492" t="str">
        <f>IF('入力フォーム（複数一括申請）'!W45="","",'入力フォーム（複数一括申請）'!W45)</f>
        <v/>
      </c>
      <c r="V41" s="493"/>
      <c r="W41" s="493"/>
      <c r="X41" s="493"/>
      <c r="Y41" s="493"/>
      <c r="Z41" s="493"/>
      <c r="AA41" s="493"/>
      <c r="AB41" s="493"/>
      <c r="AC41" s="493"/>
      <c r="AD41" s="493"/>
      <c r="AE41" s="494" t="str">
        <f t="shared" si="1"/>
        <v/>
      </c>
      <c r="AF41" s="494" t="str">
        <f t="shared" si="2"/>
        <v/>
      </c>
      <c r="AG41" s="492" t="str">
        <f>IF('入力フォーム（複数一括申請）'!AI45="","",LEFT('入力フォーム（複数一括申請）'!AI45,1))</f>
        <v/>
      </c>
      <c r="AH41" s="492" t="str">
        <f t="shared" si="3"/>
        <v/>
      </c>
      <c r="AI41" s="493"/>
      <c r="AJ41" s="493"/>
      <c r="AK41" s="492" t="str">
        <f>IF('入力フォーム（複数一括申請）'!C45=7,1,IF('入力フォーム（複数一括申請）'!BX45="","",LEFT('入力フォーム（複数一括申請）'!BX45,1)))</f>
        <v/>
      </c>
      <c r="AL41" s="492" t="str">
        <f t="shared" si="4"/>
        <v/>
      </c>
      <c r="AM41" s="492" t="str">
        <f>IF('入力フォーム（複数一括申請）'!AO45="","",IF(OR('入力フォーム（複数一括申請）'!AO45=官公需!$D$14,'入力フォーム（複数一括申請）'!AO45=官公需!$D$16,'入力フォーム（複数一括申請）'!AO45=官公需!$D$17),LEFT('入力フォーム（複数一括申請）'!AO45,2),LEFT('入力フォーム（複数一括申請）'!AO45,1)))</f>
        <v/>
      </c>
      <c r="AN41" s="492" t="str">
        <f>IF('入力フォーム（複数一括申請）'!AP45="","",'入力フォーム（複数一括申請）'!AP45)</f>
        <v/>
      </c>
      <c r="AO41" s="493"/>
      <c r="AP41" s="495" t="str">
        <f>IF('入力フォーム（複数一括申請）'!BY45="","",LEFT('入力フォーム（複数一括申請）'!BY45,1))</f>
        <v/>
      </c>
      <c r="AQ41" s="492" t="str">
        <f>IF('入力フォーム（複数一括申請）'!AS45="","",'入力フォーム（複数一括申請）'!AS45)</f>
        <v/>
      </c>
      <c r="AR41" s="493"/>
      <c r="AS41" s="493"/>
      <c r="AT41" s="493"/>
      <c r="AU41" s="495" t="str">
        <f>IF('入力フォーム（複数一括申請）'!BZ45="","",'入力フォーム（複数一括申請）'!BZ45)</f>
        <v/>
      </c>
      <c r="AV41" s="495" t="str">
        <f>IF('入力フォーム（複数一括申請）'!CA45="","",'入力フォーム（複数一括申請）'!CA45)</f>
        <v/>
      </c>
      <c r="AW41" s="495" t="str">
        <f>IF('入力フォーム（複数一括申請）'!CB45="","",'入力フォーム（複数一括申請）'!CB45)</f>
        <v/>
      </c>
      <c r="AX41" s="493"/>
      <c r="AY41" s="495" t="str">
        <f>IF('入力フォーム（複数一括申請）'!CD45="","",'入力フォーム（複数一括申請）'!CD45)</f>
        <v/>
      </c>
      <c r="AZ41" s="493"/>
    </row>
    <row r="42" spans="1:52" s="111" customFormat="1" ht="45" customHeight="1" x14ac:dyDescent="0.4">
      <c r="A42" s="491" t="str">
        <f>IF('入力フォーム（複数一括申請）'!D46="","",'入力フォーム（複数一括申請）'!D46)</f>
        <v/>
      </c>
      <c r="B42" s="492" t="str">
        <f>IF('入力フォーム（複数一括申請）'!E46="","",'入力フォーム（複数一括申請）'!E46)</f>
        <v/>
      </c>
      <c r="C42" s="492" t="str">
        <f ca="1">IF(A42="","",IF('入力フォーム（複数一括申請）'!F46="",YEAR(EOMONTH(TODAY(),-3))&amp;+"0401",'入力フォーム（複数一括申請）'!F46))</f>
        <v/>
      </c>
      <c r="D42" s="493"/>
      <c r="E42" s="492" t="str">
        <f>IF('入力フォーム（複数一括申請）'!H46="","",LEFT('入力フォーム（複数一括申請）'!H46,1))</f>
        <v/>
      </c>
      <c r="F42" s="492" t="str">
        <f>IF(I42="","",IF('入力フォーム（複数一括申請）'!D46='入力フォームマスタ（複数一括申請）'!$B$21,"外）"&amp;+LEFTB('入力フォーム（複数一括申請）'!J46,16),LEFTB('入力フォーム（複数一括申請）'!J46,20)))</f>
        <v/>
      </c>
      <c r="G42" s="493"/>
      <c r="H42" s="492" t="str">
        <f>IF('入力フォーム（複数一括申請）'!I46="","",IF('入力フォーム（複数一括申請）'!D46='入力フォームマスタ（複数一括申請）'!$B$17,"*"&amp;+LEFTB('入力フォーム（複数一括申請）'!I46,59),'入力フォーム（複数一括申請）'!I46))</f>
        <v/>
      </c>
      <c r="I42" s="492" t="str">
        <f>IF('入力フォーム（複数一括申請）'!J46="","",IF('入力フォーム（複数一括申請）'!D46='入力フォームマスタ（複数一括申請）'!$B$17,"＊"&amp;+LEFTB('入力フォーム（複数一括申請）'!J46,59),IF('入力フォーム（複数一括申請）'!D46='入力フォームマスタ（複数一括申請）'!$B$22,"名称のみ）"&amp;+LEFTB('入力フォーム（複数一括申請）'!J46,50),'入力フォーム（複数一括申請）'!J46)))</f>
        <v/>
      </c>
      <c r="J42" s="492" t="str">
        <f>IF('入力フォーム（複数一括申請）'!L46="","",'入力フォーム（複数一括申請）'!L46)</f>
        <v/>
      </c>
      <c r="K42" s="492" t="str">
        <f>IF('入力フォーム（複数一括申請）'!M46="","",'入力フォーム（複数一括申請）'!M46)</f>
        <v/>
      </c>
      <c r="L42" s="493"/>
      <c r="M42" s="494" t="str">
        <f t="shared" si="0"/>
        <v/>
      </c>
      <c r="N42" s="493"/>
      <c r="O42" s="492" t="str">
        <f>IF('入力フォーム（複数一括申請）'!Q46="","",'入力フォーム（複数一括申請）'!Q46)</f>
        <v/>
      </c>
      <c r="P42" s="492" t="str">
        <f>IF('入力フォーム（複数一括申請）'!R46="","",'入力フォーム（複数一括申請）'!R46)</f>
        <v/>
      </c>
      <c r="Q42" s="492" t="str">
        <f>IF('入力フォーム（複数一括申請）'!S46="","",'入力フォーム（複数一括申請）'!S46)</f>
        <v/>
      </c>
      <c r="R42" s="492" t="str">
        <f>IF('入力フォーム（複数一括申請）'!T46="","",'入力フォーム（複数一括申請）'!T46)</f>
        <v/>
      </c>
      <c r="S42" s="492" t="str">
        <f>IF('入力フォーム（複数一括申請）'!U46="","",'入力フォーム（複数一括申請）'!U46)</f>
        <v/>
      </c>
      <c r="T42" s="493"/>
      <c r="U42" s="492" t="str">
        <f>IF('入力フォーム（複数一括申請）'!W46="","",'入力フォーム（複数一括申請）'!W46)</f>
        <v/>
      </c>
      <c r="V42" s="493"/>
      <c r="W42" s="493"/>
      <c r="X42" s="493"/>
      <c r="Y42" s="493"/>
      <c r="Z42" s="493"/>
      <c r="AA42" s="493"/>
      <c r="AB42" s="493"/>
      <c r="AC42" s="493"/>
      <c r="AD42" s="493"/>
      <c r="AE42" s="494" t="str">
        <f t="shared" si="1"/>
        <v/>
      </c>
      <c r="AF42" s="494" t="str">
        <f t="shared" si="2"/>
        <v/>
      </c>
      <c r="AG42" s="492" t="str">
        <f>IF('入力フォーム（複数一括申請）'!AI46="","",LEFT('入力フォーム（複数一括申請）'!AI46,1))</f>
        <v/>
      </c>
      <c r="AH42" s="492" t="str">
        <f t="shared" si="3"/>
        <v/>
      </c>
      <c r="AI42" s="493"/>
      <c r="AJ42" s="493"/>
      <c r="AK42" s="492" t="str">
        <f>IF('入力フォーム（複数一括申請）'!C46=7,1,IF('入力フォーム（複数一括申請）'!BX46="","",LEFT('入力フォーム（複数一括申請）'!BX46,1)))</f>
        <v/>
      </c>
      <c r="AL42" s="492" t="str">
        <f t="shared" si="4"/>
        <v/>
      </c>
      <c r="AM42" s="492" t="str">
        <f>IF('入力フォーム（複数一括申請）'!AO46="","",IF(OR('入力フォーム（複数一括申請）'!AO46=官公需!$D$14,'入力フォーム（複数一括申請）'!AO46=官公需!$D$16,'入力フォーム（複数一括申請）'!AO46=官公需!$D$17),LEFT('入力フォーム（複数一括申請）'!AO46,2),LEFT('入力フォーム（複数一括申請）'!AO46,1)))</f>
        <v/>
      </c>
      <c r="AN42" s="492" t="str">
        <f>IF('入力フォーム（複数一括申請）'!AP46="","",'入力フォーム（複数一括申請）'!AP46)</f>
        <v/>
      </c>
      <c r="AO42" s="493"/>
      <c r="AP42" s="495" t="str">
        <f>IF('入力フォーム（複数一括申請）'!BY46="","",LEFT('入力フォーム（複数一括申請）'!BY46,1))</f>
        <v/>
      </c>
      <c r="AQ42" s="492" t="str">
        <f>IF('入力フォーム（複数一括申請）'!AS46="","",'入力フォーム（複数一括申請）'!AS46)</f>
        <v/>
      </c>
      <c r="AR42" s="493"/>
      <c r="AS42" s="493"/>
      <c r="AT42" s="493"/>
      <c r="AU42" s="495" t="str">
        <f>IF('入力フォーム（複数一括申請）'!BZ46="","",'入力フォーム（複数一括申請）'!BZ46)</f>
        <v/>
      </c>
      <c r="AV42" s="495" t="str">
        <f>IF('入力フォーム（複数一括申請）'!CA46="","",'入力フォーム（複数一括申請）'!CA46)</f>
        <v/>
      </c>
      <c r="AW42" s="495" t="str">
        <f>IF('入力フォーム（複数一括申請）'!CB46="","",'入力フォーム（複数一括申請）'!CB46)</f>
        <v/>
      </c>
      <c r="AX42" s="493"/>
      <c r="AY42" s="495" t="str">
        <f>IF('入力フォーム（複数一括申請）'!CD46="","",'入力フォーム（複数一括申請）'!CD46)</f>
        <v/>
      </c>
      <c r="AZ42" s="493"/>
    </row>
    <row r="43" spans="1:52" s="111" customFormat="1" ht="45" customHeight="1" x14ac:dyDescent="0.4">
      <c r="A43" s="491" t="str">
        <f>IF('入力フォーム（複数一括申請）'!D47="","",'入力フォーム（複数一括申請）'!D47)</f>
        <v/>
      </c>
      <c r="B43" s="492" t="str">
        <f>IF('入力フォーム（複数一括申請）'!E47="","",'入力フォーム（複数一括申請）'!E47)</f>
        <v/>
      </c>
      <c r="C43" s="492" t="str">
        <f ca="1">IF(A43="","",IF('入力フォーム（複数一括申請）'!F47="",YEAR(EOMONTH(TODAY(),-3))&amp;+"0401",'入力フォーム（複数一括申請）'!F47))</f>
        <v/>
      </c>
      <c r="D43" s="493"/>
      <c r="E43" s="492" t="str">
        <f>IF('入力フォーム（複数一括申請）'!H47="","",LEFT('入力フォーム（複数一括申請）'!H47,1))</f>
        <v/>
      </c>
      <c r="F43" s="492" t="str">
        <f>IF(I43="","",IF('入力フォーム（複数一括申請）'!D47='入力フォームマスタ（複数一括申請）'!$B$21,"外）"&amp;+LEFTB('入力フォーム（複数一括申請）'!J47,16),LEFTB('入力フォーム（複数一括申請）'!J47,20)))</f>
        <v/>
      </c>
      <c r="G43" s="493"/>
      <c r="H43" s="492" t="str">
        <f>IF('入力フォーム（複数一括申請）'!I47="","",IF('入力フォーム（複数一括申請）'!D47='入力フォームマスタ（複数一括申請）'!$B$17,"*"&amp;+LEFTB('入力フォーム（複数一括申請）'!I47,59),'入力フォーム（複数一括申請）'!I47))</f>
        <v/>
      </c>
      <c r="I43" s="492" t="str">
        <f>IF('入力フォーム（複数一括申請）'!J47="","",IF('入力フォーム（複数一括申請）'!D47='入力フォームマスタ（複数一括申請）'!$B$17,"＊"&amp;+LEFTB('入力フォーム（複数一括申請）'!J47,59),IF('入力フォーム（複数一括申請）'!D47='入力フォームマスタ（複数一括申請）'!$B$22,"名称のみ）"&amp;+LEFTB('入力フォーム（複数一括申請）'!J47,50),'入力フォーム（複数一括申請）'!J47)))</f>
        <v/>
      </c>
      <c r="J43" s="492" t="str">
        <f>IF('入力フォーム（複数一括申請）'!L47="","",'入力フォーム（複数一括申請）'!L47)</f>
        <v/>
      </c>
      <c r="K43" s="492" t="str">
        <f>IF('入力フォーム（複数一括申請）'!M47="","",'入力フォーム（複数一括申請）'!M47)</f>
        <v/>
      </c>
      <c r="L43" s="493"/>
      <c r="M43" s="494" t="str">
        <f t="shared" si="0"/>
        <v/>
      </c>
      <c r="N43" s="493"/>
      <c r="O43" s="492" t="str">
        <f>IF('入力フォーム（複数一括申請）'!Q47="","",'入力フォーム（複数一括申請）'!Q47)</f>
        <v/>
      </c>
      <c r="P43" s="492" t="str">
        <f>IF('入力フォーム（複数一括申請）'!R47="","",'入力フォーム（複数一括申請）'!R47)</f>
        <v/>
      </c>
      <c r="Q43" s="492" t="str">
        <f>IF('入力フォーム（複数一括申請）'!S47="","",'入力フォーム（複数一括申請）'!S47)</f>
        <v/>
      </c>
      <c r="R43" s="492" t="str">
        <f>IF('入力フォーム（複数一括申請）'!T47="","",'入力フォーム（複数一括申請）'!T47)</f>
        <v/>
      </c>
      <c r="S43" s="492" t="str">
        <f>IF('入力フォーム（複数一括申請）'!U47="","",'入力フォーム（複数一括申請）'!U47)</f>
        <v/>
      </c>
      <c r="T43" s="493"/>
      <c r="U43" s="492" t="str">
        <f>IF('入力フォーム（複数一括申請）'!W47="","",'入力フォーム（複数一括申請）'!W47)</f>
        <v/>
      </c>
      <c r="V43" s="493"/>
      <c r="W43" s="493"/>
      <c r="X43" s="493"/>
      <c r="Y43" s="493"/>
      <c r="Z43" s="493"/>
      <c r="AA43" s="493"/>
      <c r="AB43" s="493"/>
      <c r="AC43" s="493"/>
      <c r="AD43" s="493"/>
      <c r="AE43" s="494" t="str">
        <f t="shared" si="1"/>
        <v/>
      </c>
      <c r="AF43" s="494" t="str">
        <f t="shared" si="2"/>
        <v/>
      </c>
      <c r="AG43" s="492" t="str">
        <f>IF('入力フォーム（複数一括申請）'!AI47="","",LEFT('入力フォーム（複数一括申請）'!AI47,1))</f>
        <v/>
      </c>
      <c r="AH43" s="492" t="str">
        <f t="shared" si="3"/>
        <v/>
      </c>
      <c r="AI43" s="493"/>
      <c r="AJ43" s="493"/>
      <c r="AK43" s="492" t="str">
        <f>IF('入力フォーム（複数一括申請）'!C47=7,1,IF('入力フォーム（複数一括申請）'!BX47="","",LEFT('入力フォーム（複数一括申請）'!BX47,1)))</f>
        <v/>
      </c>
      <c r="AL43" s="492" t="str">
        <f t="shared" si="4"/>
        <v/>
      </c>
      <c r="AM43" s="492" t="str">
        <f>IF('入力フォーム（複数一括申請）'!AO47="","",IF(OR('入力フォーム（複数一括申請）'!AO47=官公需!$D$14,'入力フォーム（複数一括申請）'!AO47=官公需!$D$16,'入力フォーム（複数一括申請）'!AO47=官公需!$D$17),LEFT('入力フォーム（複数一括申請）'!AO47,2),LEFT('入力フォーム（複数一括申請）'!AO47,1)))</f>
        <v/>
      </c>
      <c r="AN43" s="492" t="str">
        <f>IF('入力フォーム（複数一括申請）'!AP47="","",'入力フォーム（複数一括申請）'!AP47)</f>
        <v/>
      </c>
      <c r="AO43" s="493"/>
      <c r="AP43" s="495" t="str">
        <f>IF('入力フォーム（複数一括申請）'!BY47="","",LEFT('入力フォーム（複数一括申請）'!BY47,1))</f>
        <v/>
      </c>
      <c r="AQ43" s="492" t="str">
        <f>IF('入力フォーム（複数一括申請）'!AS47="","",'入力フォーム（複数一括申請）'!AS47)</f>
        <v/>
      </c>
      <c r="AR43" s="493"/>
      <c r="AS43" s="493"/>
      <c r="AT43" s="493"/>
      <c r="AU43" s="495" t="str">
        <f>IF('入力フォーム（複数一括申請）'!BZ47="","",'入力フォーム（複数一括申請）'!BZ47)</f>
        <v/>
      </c>
      <c r="AV43" s="495" t="str">
        <f>IF('入力フォーム（複数一括申請）'!CA47="","",'入力フォーム（複数一括申請）'!CA47)</f>
        <v/>
      </c>
      <c r="AW43" s="495" t="str">
        <f>IF('入力フォーム（複数一括申請）'!CB47="","",'入力フォーム（複数一括申請）'!CB47)</f>
        <v/>
      </c>
      <c r="AX43" s="493"/>
      <c r="AY43" s="495" t="str">
        <f>IF('入力フォーム（複数一括申請）'!CD47="","",'入力フォーム（複数一括申請）'!CD47)</f>
        <v/>
      </c>
      <c r="AZ43" s="493"/>
    </row>
    <row r="44" spans="1:52" s="111" customFormat="1" ht="45" customHeight="1" x14ac:dyDescent="0.4">
      <c r="A44" s="491" t="str">
        <f>IF('入力フォーム（複数一括申請）'!D48="","",'入力フォーム（複数一括申請）'!D48)</f>
        <v/>
      </c>
      <c r="B44" s="492" t="str">
        <f>IF('入力フォーム（複数一括申請）'!E48="","",'入力フォーム（複数一括申請）'!E48)</f>
        <v/>
      </c>
      <c r="C44" s="492" t="str">
        <f ca="1">IF(A44="","",IF('入力フォーム（複数一括申請）'!F48="",YEAR(EOMONTH(TODAY(),-3))&amp;+"0401",'入力フォーム（複数一括申請）'!F48))</f>
        <v/>
      </c>
      <c r="D44" s="493"/>
      <c r="E44" s="492" t="str">
        <f>IF('入力フォーム（複数一括申請）'!H48="","",LEFT('入力フォーム（複数一括申請）'!H48,1))</f>
        <v/>
      </c>
      <c r="F44" s="492" t="str">
        <f>IF(I44="","",IF('入力フォーム（複数一括申請）'!D48='入力フォームマスタ（複数一括申請）'!$B$21,"外）"&amp;+LEFTB('入力フォーム（複数一括申請）'!J48,16),LEFTB('入力フォーム（複数一括申請）'!J48,20)))</f>
        <v/>
      </c>
      <c r="G44" s="493"/>
      <c r="H44" s="492" t="str">
        <f>IF('入力フォーム（複数一括申請）'!I48="","",IF('入力フォーム（複数一括申請）'!D48='入力フォームマスタ（複数一括申請）'!$B$17,"*"&amp;+LEFTB('入力フォーム（複数一括申請）'!I48,59),'入力フォーム（複数一括申請）'!I48))</f>
        <v/>
      </c>
      <c r="I44" s="492" t="str">
        <f>IF('入力フォーム（複数一括申請）'!J48="","",IF('入力フォーム（複数一括申請）'!D48='入力フォームマスタ（複数一括申請）'!$B$17,"＊"&amp;+LEFTB('入力フォーム（複数一括申請）'!J48,59),IF('入力フォーム（複数一括申請）'!D48='入力フォームマスタ（複数一括申請）'!$B$22,"名称のみ）"&amp;+LEFTB('入力フォーム（複数一括申請）'!J48,50),'入力フォーム（複数一括申請）'!J48)))</f>
        <v/>
      </c>
      <c r="J44" s="492" t="str">
        <f>IF('入力フォーム（複数一括申請）'!L48="","",'入力フォーム（複数一括申請）'!L48)</f>
        <v/>
      </c>
      <c r="K44" s="492" t="str">
        <f>IF('入力フォーム（複数一括申請）'!M48="","",'入力フォーム（複数一括申請）'!M48)</f>
        <v/>
      </c>
      <c r="L44" s="493"/>
      <c r="M44" s="494" t="str">
        <f t="shared" si="0"/>
        <v/>
      </c>
      <c r="N44" s="493"/>
      <c r="O44" s="492" t="str">
        <f>IF('入力フォーム（複数一括申請）'!Q48="","",'入力フォーム（複数一括申請）'!Q48)</f>
        <v/>
      </c>
      <c r="P44" s="492" t="str">
        <f>IF('入力フォーム（複数一括申請）'!R48="","",'入力フォーム（複数一括申請）'!R48)</f>
        <v/>
      </c>
      <c r="Q44" s="492" t="str">
        <f>IF('入力フォーム（複数一括申請）'!S48="","",'入力フォーム（複数一括申請）'!S48)</f>
        <v/>
      </c>
      <c r="R44" s="492" t="str">
        <f>IF('入力フォーム（複数一括申請）'!T48="","",'入力フォーム（複数一括申請）'!T48)</f>
        <v/>
      </c>
      <c r="S44" s="492" t="str">
        <f>IF('入力フォーム（複数一括申請）'!U48="","",'入力フォーム（複数一括申請）'!U48)</f>
        <v/>
      </c>
      <c r="T44" s="493"/>
      <c r="U44" s="492" t="str">
        <f>IF('入力フォーム（複数一括申請）'!W48="","",'入力フォーム（複数一括申請）'!W48)</f>
        <v/>
      </c>
      <c r="V44" s="493"/>
      <c r="W44" s="493"/>
      <c r="X44" s="493"/>
      <c r="Y44" s="493"/>
      <c r="Z44" s="493"/>
      <c r="AA44" s="493"/>
      <c r="AB44" s="493"/>
      <c r="AC44" s="493"/>
      <c r="AD44" s="493"/>
      <c r="AE44" s="494" t="str">
        <f t="shared" si="1"/>
        <v/>
      </c>
      <c r="AF44" s="494" t="str">
        <f t="shared" si="2"/>
        <v/>
      </c>
      <c r="AG44" s="492" t="str">
        <f>IF('入力フォーム（複数一括申請）'!AI48="","",LEFT('入力フォーム（複数一括申請）'!AI48,1))</f>
        <v/>
      </c>
      <c r="AH44" s="492" t="str">
        <f t="shared" si="3"/>
        <v/>
      </c>
      <c r="AI44" s="493"/>
      <c r="AJ44" s="493"/>
      <c r="AK44" s="492" t="str">
        <f>IF('入力フォーム（複数一括申請）'!C48=7,1,IF('入力フォーム（複数一括申請）'!BX48="","",LEFT('入力フォーム（複数一括申請）'!BX48,1)))</f>
        <v/>
      </c>
      <c r="AL44" s="492" t="str">
        <f t="shared" si="4"/>
        <v/>
      </c>
      <c r="AM44" s="492" t="str">
        <f>IF('入力フォーム（複数一括申請）'!AO48="","",IF(OR('入力フォーム（複数一括申請）'!AO48=官公需!$D$14,'入力フォーム（複数一括申請）'!AO48=官公需!$D$16,'入力フォーム（複数一括申請）'!AO48=官公需!$D$17),LEFT('入力フォーム（複数一括申請）'!AO48,2),LEFT('入力フォーム（複数一括申請）'!AO48,1)))</f>
        <v/>
      </c>
      <c r="AN44" s="492" t="str">
        <f>IF('入力フォーム（複数一括申請）'!AP48="","",'入力フォーム（複数一括申請）'!AP48)</f>
        <v/>
      </c>
      <c r="AO44" s="493"/>
      <c r="AP44" s="495" t="str">
        <f>IF('入力フォーム（複数一括申請）'!BY48="","",LEFT('入力フォーム（複数一括申請）'!BY48,1))</f>
        <v/>
      </c>
      <c r="AQ44" s="492" t="str">
        <f>IF('入力フォーム（複数一括申請）'!AS48="","",'入力フォーム（複数一括申請）'!AS48)</f>
        <v/>
      </c>
      <c r="AR44" s="493"/>
      <c r="AS44" s="493"/>
      <c r="AT44" s="493"/>
      <c r="AU44" s="495" t="str">
        <f>IF('入力フォーム（複数一括申請）'!BZ48="","",'入力フォーム（複数一括申請）'!BZ48)</f>
        <v/>
      </c>
      <c r="AV44" s="495" t="str">
        <f>IF('入力フォーム（複数一括申請）'!CA48="","",'入力フォーム（複数一括申請）'!CA48)</f>
        <v/>
      </c>
      <c r="AW44" s="495" t="str">
        <f>IF('入力フォーム（複数一括申請）'!CB48="","",'入力フォーム（複数一括申請）'!CB48)</f>
        <v/>
      </c>
      <c r="AX44" s="493"/>
      <c r="AY44" s="495" t="str">
        <f>IF('入力フォーム（複数一括申請）'!CD48="","",'入力フォーム（複数一括申請）'!CD48)</f>
        <v/>
      </c>
      <c r="AZ44" s="493"/>
    </row>
    <row r="45" spans="1:52" s="111" customFormat="1" ht="45" customHeight="1" x14ac:dyDescent="0.4">
      <c r="A45" s="491" t="str">
        <f>IF('入力フォーム（複数一括申請）'!D49="","",'入力フォーム（複数一括申請）'!D49)</f>
        <v/>
      </c>
      <c r="B45" s="492" t="str">
        <f>IF('入力フォーム（複数一括申請）'!E49="","",'入力フォーム（複数一括申請）'!E49)</f>
        <v/>
      </c>
      <c r="C45" s="492" t="str">
        <f ca="1">IF(A45="","",IF('入力フォーム（複数一括申請）'!F49="",YEAR(EOMONTH(TODAY(),-3))&amp;+"0401",'入力フォーム（複数一括申請）'!F49))</f>
        <v/>
      </c>
      <c r="D45" s="493"/>
      <c r="E45" s="492" t="str">
        <f>IF('入力フォーム（複数一括申請）'!H49="","",LEFT('入力フォーム（複数一括申請）'!H49,1))</f>
        <v/>
      </c>
      <c r="F45" s="492" t="str">
        <f>IF(I45="","",IF('入力フォーム（複数一括申請）'!D49='入力フォームマスタ（複数一括申請）'!$B$21,"外）"&amp;+LEFTB('入力フォーム（複数一括申請）'!J49,16),LEFTB('入力フォーム（複数一括申請）'!J49,20)))</f>
        <v/>
      </c>
      <c r="G45" s="493"/>
      <c r="H45" s="492" t="str">
        <f>IF('入力フォーム（複数一括申請）'!I49="","",IF('入力フォーム（複数一括申請）'!D49='入力フォームマスタ（複数一括申請）'!$B$17,"*"&amp;+LEFTB('入力フォーム（複数一括申請）'!I49,59),'入力フォーム（複数一括申請）'!I49))</f>
        <v/>
      </c>
      <c r="I45" s="492" t="str">
        <f>IF('入力フォーム（複数一括申請）'!J49="","",IF('入力フォーム（複数一括申請）'!D49='入力フォームマスタ（複数一括申請）'!$B$17,"＊"&amp;+LEFTB('入力フォーム（複数一括申請）'!J49,59),IF('入力フォーム（複数一括申請）'!D49='入力フォームマスタ（複数一括申請）'!$B$22,"名称のみ）"&amp;+LEFTB('入力フォーム（複数一括申請）'!J49,50),'入力フォーム（複数一括申請）'!J49)))</f>
        <v/>
      </c>
      <c r="J45" s="492" t="str">
        <f>IF('入力フォーム（複数一括申請）'!L49="","",'入力フォーム（複数一括申請）'!L49)</f>
        <v/>
      </c>
      <c r="K45" s="492" t="str">
        <f>IF('入力フォーム（複数一括申請）'!M49="","",'入力フォーム（複数一括申請）'!M49)</f>
        <v/>
      </c>
      <c r="L45" s="493"/>
      <c r="M45" s="494" t="str">
        <f t="shared" si="0"/>
        <v/>
      </c>
      <c r="N45" s="493"/>
      <c r="O45" s="492" t="str">
        <f>IF('入力フォーム（複数一括申請）'!Q49="","",'入力フォーム（複数一括申請）'!Q49)</f>
        <v/>
      </c>
      <c r="P45" s="492" t="str">
        <f>IF('入力フォーム（複数一括申請）'!R49="","",'入力フォーム（複数一括申請）'!R49)</f>
        <v/>
      </c>
      <c r="Q45" s="492" t="str">
        <f>IF('入力フォーム（複数一括申請）'!S49="","",'入力フォーム（複数一括申請）'!S49)</f>
        <v/>
      </c>
      <c r="R45" s="492" t="str">
        <f>IF('入力フォーム（複数一括申請）'!T49="","",'入力フォーム（複数一括申請）'!T49)</f>
        <v/>
      </c>
      <c r="S45" s="492" t="str">
        <f>IF('入力フォーム（複数一括申請）'!U49="","",'入力フォーム（複数一括申請）'!U49)</f>
        <v/>
      </c>
      <c r="T45" s="493"/>
      <c r="U45" s="492" t="str">
        <f>IF('入力フォーム（複数一括申請）'!W49="","",'入力フォーム（複数一括申請）'!W49)</f>
        <v/>
      </c>
      <c r="V45" s="493"/>
      <c r="W45" s="493"/>
      <c r="X45" s="493"/>
      <c r="Y45" s="493"/>
      <c r="Z45" s="493"/>
      <c r="AA45" s="493"/>
      <c r="AB45" s="493"/>
      <c r="AC45" s="493"/>
      <c r="AD45" s="493"/>
      <c r="AE45" s="494" t="str">
        <f t="shared" si="1"/>
        <v/>
      </c>
      <c r="AF45" s="494" t="str">
        <f t="shared" si="2"/>
        <v/>
      </c>
      <c r="AG45" s="492" t="str">
        <f>IF('入力フォーム（複数一括申請）'!AI49="","",LEFT('入力フォーム（複数一括申請）'!AI49,1))</f>
        <v/>
      </c>
      <c r="AH45" s="492" t="str">
        <f t="shared" si="3"/>
        <v/>
      </c>
      <c r="AI45" s="493"/>
      <c r="AJ45" s="493"/>
      <c r="AK45" s="492" t="str">
        <f>IF('入力フォーム（複数一括申請）'!C49=7,1,IF('入力フォーム（複数一括申請）'!BX49="","",LEFT('入力フォーム（複数一括申請）'!BX49,1)))</f>
        <v/>
      </c>
      <c r="AL45" s="492" t="str">
        <f t="shared" si="4"/>
        <v/>
      </c>
      <c r="AM45" s="492" t="str">
        <f>IF('入力フォーム（複数一括申請）'!AO49="","",IF(OR('入力フォーム（複数一括申請）'!AO49=官公需!$D$14,'入力フォーム（複数一括申請）'!AO49=官公需!$D$16,'入力フォーム（複数一括申請）'!AO49=官公需!$D$17),LEFT('入力フォーム（複数一括申請）'!AO49,2),LEFT('入力フォーム（複数一括申請）'!AO49,1)))</f>
        <v/>
      </c>
      <c r="AN45" s="492" t="str">
        <f>IF('入力フォーム（複数一括申請）'!AP49="","",'入力フォーム（複数一括申請）'!AP49)</f>
        <v/>
      </c>
      <c r="AO45" s="493"/>
      <c r="AP45" s="495" t="str">
        <f>IF('入力フォーム（複数一括申請）'!BY49="","",LEFT('入力フォーム（複数一括申請）'!BY49,1))</f>
        <v/>
      </c>
      <c r="AQ45" s="492" t="str">
        <f>IF('入力フォーム（複数一括申請）'!AS49="","",'入力フォーム（複数一括申請）'!AS49)</f>
        <v/>
      </c>
      <c r="AR45" s="493"/>
      <c r="AS45" s="493"/>
      <c r="AT45" s="493"/>
      <c r="AU45" s="495" t="str">
        <f>IF('入力フォーム（複数一括申請）'!BZ49="","",'入力フォーム（複数一括申請）'!BZ49)</f>
        <v/>
      </c>
      <c r="AV45" s="495" t="str">
        <f>IF('入力フォーム（複数一括申請）'!CA49="","",'入力フォーム（複数一括申請）'!CA49)</f>
        <v/>
      </c>
      <c r="AW45" s="495" t="str">
        <f>IF('入力フォーム（複数一括申請）'!CB49="","",'入力フォーム（複数一括申請）'!CB49)</f>
        <v/>
      </c>
      <c r="AX45" s="493"/>
      <c r="AY45" s="495" t="str">
        <f>IF('入力フォーム（複数一括申請）'!CD49="","",'入力フォーム（複数一括申請）'!CD49)</f>
        <v/>
      </c>
      <c r="AZ45" s="493"/>
    </row>
    <row r="46" spans="1:52" s="111" customFormat="1" ht="45" customHeight="1" x14ac:dyDescent="0.4">
      <c r="A46" s="491" t="str">
        <f>IF('入力フォーム（複数一括申請）'!D50="","",'入力フォーム（複数一括申請）'!D50)</f>
        <v/>
      </c>
      <c r="B46" s="492" t="str">
        <f>IF('入力フォーム（複数一括申請）'!E50="","",'入力フォーム（複数一括申請）'!E50)</f>
        <v/>
      </c>
      <c r="C46" s="492" t="str">
        <f ca="1">IF(A46="","",IF('入力フォーム（複数一括申請）'!F50="",YEAR(EOMONTH(TODAY(),-3))&amp;+"0401",'入力フォーム（複数一括申請）'!F50))</f>
        <v/>
      </c>
      <c r="D46" s="493"/>
      <c r="E46" s="492" t="str">
        <f>IF('入力フォーム（複数一括申請）'!H50="","",LEFT('入力フォーム（複数一括申請）'!H50,1))</f>
        <v/>
      </c>
      <c r="F46" s="492" t="str">
        <f>IF(I46="","",IF('入力フォーム（複数一括申請）'!D50='入力フォームマスタ（複数一括申請）'!$B$21,"外）"&amp;+LEFTB('入力フォーム（複数一括申請）'!J50,16),LEFTB('入力フォーム（複数一括申請）'!J50,20)))</f>
        <v/>
      </c>
      <c r="G46" s="493"/>
      <c r="H46" s="492" t="str">
        <f>IF('入力フォーム（複数一括申請）'!I50="","",IF('入力フォーム（複数一括申請）'!D50='入力フォームマスタ（複数一括申請）'!$B$17,"*"&amp;+LEFTB('入力フォーム（複数一括申請）'!I50,59),'入力フォーム（複数一括申請）'!I50))</f>
        <v/>
      </c>
      <c r="I46" s="492" t="str">
        <f>IF('入力フォーム（複数一括申請）'!J50="","",IF('入力フォーム（複数一括申請）'!D50='入力フォームマスタ（複数一括申請）'!$B$17,"＊"&amp;+LEFTB('入力フォーム（複数一括申請）'!J50,59),IF('入力フォーム（複数一括申請）'!D50='入力フォームマスタ（複数一括申請）'!$B$22,"名称のみ）"&amp;+LEFTB('入力フォーム（複数一括申請）'!J50,50),'入力フォーム（複数一括申請）'!J50)))</f>
        <v/>
      </c>
      <c r="J46" s="492" t="str">
        <f>IF('入力フォーム（複数一括申請）'!L50="","",'入力フォーム（複数一括申請）'!L50)</f>
        <v/>
      </c>
      <c r="K46" s="492" t="str">
        <f>IF('入力フォーム（複数一括申請）'!M50="","",'入力フォーム（複数一括申請）'!M50)</f>
        <v/>
      </c>
      <c r="L46" s="493"/>
      <c r="M46" s="494" t="str">
        <f t="shared" si="0"/>
        <v/>
      </c>
      <c r="N46" s="493"/>
      <c r="O46" s="492" t="str">
        <f>IF('入力フォーム（複数一括申請）'!Q50="","",'入力フォーム（複数一括申請）'!Q50)</f>
        <v/>
      </c>
      <c r="P46" s="492" t="str">
        <f>IF('入力フォーム（複数一括申請）'!R50="","",'入力フォーム（複数一括申請）'!R50)</f>
        <v/>
      </c>
      <c r="Q46" s="492" t="str">
        <f>IF('入力フォーム（複数一括申請）'!S50="","",'入力フォーム（複数一括申請）'!S50)</f>
        <v/>
      </c>
      <c r="R46" s="492" t="str">
        <f>IF('入力フォーム（複数一括申請）'!T50="","",'入力フォーム（複数一括申請）'!T50)</f>
        <v/>
      </c>
      <c r="S46" s="492" t="str">
        <f>IF('入力フォーム（複数一括申請）'!U50="","",'入力フォーム（複数一括申請）'!U50)</f>
        <v/>
      </c>
      <c r="T46" s="493"/>
      <c r="U46" s="492" t="str">
        <f>IF('入力フォーム（複数一括申請）'!W50="","",'入力フォーム（複数一括申請）'!W50)</f>
        <v/>
      </c>
      <c r="V46" s="493"/>
      <c r="W46" s="493"/>
      <c r="X46" s="493"/>
      <c r="Y46" s="493"/>
      <c r="Z46" s="493"/>
      <c r="AA46" s="493"/>
      <c r="AB46" s="493"/>
      <c r="AC46" s="493"/>
      <c r="AD46" s="493"/>
      <c r="AE46" s="494" t="str">
        <f t="shared" si="1"/>
        <v/>
      </c>
      <c r="AF46" s="494" t="str">
        <f t="shared" si="2"/>
        <v/>
      </c>
      <c r="AG46" s="492" t="str">
        <f>IF('入力フォーム（複数一括申請）'!AI50="","",LEFT('入力フォーム（複数一括申請）'!AI50,1))</f>
        <v/>
      </c>
      <c r="AH46" s="492" t="str">
        <f t="shared" si="3"/>
        <v/>
      </c>
      <c r="AI46" s="493"/>
      <c r="AJ46" s="493"/>
      <c r="AK46" s="492" t="str">
        <f>IF('入力フォーム（複数一括申請）'!C50=7,1,IF('入力フォーム（複数一括申請）'!BX50="","",LEFT('入力フォーム（複数一括申請）'!BX50,1)))</f>
        <v/>
      </c>
      <c r="AL46" s="492" t="str">
        <f t="shared" si="4"/>
        <v/>
      </c>
      <c r="AM46" s="492" t="str">
        <f>IF('入力フォーム（複数一括申請）'!AO50="","",IF(OR('入力フォーム（複数一括申請）'!AO50=官公需!$D$14,'入力フォーム（複数一括申請）'!AO50=官公需!$D$16,'入力フォーム（複数一括申請）'!AO50=官公需!$D$17),LEFT('入力フォーム（複数一括申請）'!AO50,2),LEFT('入力フォーム（複数一括申請）'!AO50,1)))</f>
        <v/>
      </c>
      <c r="AN46" s="492" t="str">
        <f>IF('入力フォーム（複数一括申請）'!AP50="","",'入力フォーム（複数一括申請）'!AP50)</f>
        <v/>
      </c>
      <c r="AO46" s="493"/>
      <c r="AP46" s="495" t="str">
        <f>IF('入力フォーム（複数一括申請）'!BY50="","",LEFT('入力フォーム（複数一括申請）'!BY50,1))</f>
        <v/>
      </c>
      <c r="AQ46" s="492" t="str">
        <f>IF('入力フォーム（複数一括申請）'!AS50="","",'入力フォーム（複数一括申請）'!AS50)</f>
        <v/>
      </c>
      <c r="AR46" s="493"/>
      <c r="AS46" s="493"/>
      <c r="AT46" s="493"/>
      <c r="AU46" s="495" t="str">
        <f>IF('入力フォーム（複数一括申請）'!BZ50="","",'入力フォーム（複数一括申請）'!BZ50)</f>
        <v/>
      </c>
      <c r="AV46" s="495" t="str">
        <f>IF('入力フォーム（複数一括申請）'!CA50="","",'入力フォーム（複数一括申請）'!CA50)</f>
        <v/>
      </c>
      <c r="AW46" s="495" t="str">
        <f>IF('入力フォーム（複数一括申請）'!CB50="","",'入力フォーム（複数一括申請）'!CB50)</f>
        <v/>
      </c>
      <c r="AX46" s="493"/>
      <c r="AY46" s="495" t="str">
        <f>IF('入力フォーム（複数一括申請）'!CD50="","",'入力フォーム（複数一括申請）'!CD50)</f>
        <v/>
      </c>
      <c r="AZ46" s="493"/>
    </row>
    <row r="47" spans="1:52" s="111" customFormat="1" ht="45" customHeight="1" x14ac:dyDescent="0.4">
      <c r="A47" s="491" t="str">
        <f>IF('入力フォーム（複数一括申請）'!D51="","",'入力フォーム（複数一括申請）'!D51)</f>
        <v/>
      </c>
      <c r="B47" s="492" t="str">
        <f>IF('入力フォーム（複数一括申請）'!E51="","",'入力フォーム（複数一括申請）'!E51)</f>
        <v/>
      </c>
      <c r="C47" s="492" t="str">
        <f ca="1">IF(A47="","",IF('入力フォーム（複数一括申請）'!F51="",YEAR(EOMONTH(TODAY(),-3))&amp;+"0401",'入力フォーム（複数一括申請）'!F51))</f>
        <v/>
      </c>
      <c r="D47" s="493"/>
      <c r="E47" s="492" t="str">
        <f>IF('入力フォーム（複数一括申請）'!H51="","",LEFT('入力フォーム（複数一括申請）'!H51,1))</f>
        <v/>
      </c>
      <c r="F47" s="492" t="str">
        <f>IF(I47="","",IF('入力フォーム（複数一括申請）'!D51='入力フォームマスタ（複数一括申請）'!$B$21,"外）"&amp;+LEFTB('入力フォーム（複数一括申請）'!J51,16),LEFTB('入力フォーム（複数一括申請）'!J51,20)))</f>
        <v/>
      </c>
      <c r="G47" s="493"/>
      <c r="H47" s="492" t="str">
        <f>IF('入力フォーム（複数一括申請）'!I51="","",IF('入力フォーム（複数一括申請）'!D51='入力フォームマスタ（複数一括申請）'!$B$17,"*"&amp;+LEFTB('入力フォーム（複数一括申請）'!I51,59),'入力フォーム（複数一括申請）'!I51))</f>
        <v/>
      </c>
      <c r="I47" s="492" t="str">
        <f>IF('入力フォーム（複数一括申請）'!J51="","",IF('入力フォーム（複数一括申請）'!D51='入力フォームマスタ（複数一括申請）'!$B$17,"＊"&amp;+LEFTB('入力フォーム（複数一括申請）'!J51,59),IF('入力フォーム（複数一括申請）'!D51='入力フォームマスタ（複数一括申請）'!$B$22,"名称のみ）"&amp;+LEFTB('入力フォーム（複数一括申請）'!J51,50),'入力フォーム（複数一括申請）'!J51)))</f>
        <v/>
      </c>
      <c r="J47" s="492" t="str">
        <f>IF('入力フォーム（複数一括申請）'!L51="","",'入力フォーム（複数一括申請）'!L51)</f>
        <v/>
      </c>
      <c r="K47" s="492" t="str">
        <f>IF('入力フォーム（複数一括申請）'!M51="","",'入力フォーム（複数一括申請）'!M51)</f>
        <v/>
      </c>
      <c r="L47" s="493"/>
      <c r="M47" s="494" t="str">
        <f t="shared" si="0"/>
        <v/>
      </c>
      <c r="N47" s="493"/>
      <c r="O47" s="492" t="str">
        <f>IF('入力フォーム（複数一括申請）'!Q51="","",'入力フォーム（複数一括申請）'!Q51)</f>
        <v/>
      </c>
      <c r="P47" s="492" t="str">
        <f>IF('入力フォーム（複数一括申請）'!R51="","",'入力フォーム（複数一括申請）'!R51)</f>
        <v/>
      </c>
      <c r="Q47" s="492" t="str">
        <f>IF('入力フォーム（複数一括申請）'!S51="","",'入力フォーム（複数一括申請）'!S51)</f>
        <v/>
      </c>
      <c r="R47" s="492" t="str">
        <f>IF('入力フォーム（複数一括申請）'!T51="","",'入力フォーム（複数一括申請）'!T51)</f>
        <v/>
      </c>
      <c r="S47" s="492" t="str">
        <f>IF('入力フォーム（複数一括申請）'!U51="","",'入力フォーム（複数一括申請）'!U51)</f>
        <v/>
      </c>
      <c r="T47" s="493"/>
      <c r="U47" s="492" t="str">
        <f>IF('入力フォーム（複数一括申請）'!W51="","",'入力フォーム（複数一括申請）'!W51)</f>
        <v/>
      </c>
      <c r="V47" s="493"/>
      <c r="W47" s="493"/>
      <c r="X47" s="493"/>
      <c r="Y47" s="493"/>
      <c r="Z47" s="493"/>
      <c r="AA47" s="493"/>
      <c r="AB47" s="493"/>
      <c r="AC47" s="493"/>
      <c r="AD47" s="493"/>
      <c r="AE47" s="494" t="str">
        <f t="shared" si="1"/>
        <v/>
      </c>
      <c r="AF47" s="494" t="str">
        <f t="shared" si="2"/>
        <v/>
      </c>
      <c r="AG47" s="492" t="str">
        <f>IF('入力フォーム（複数一括申請）'!AI51="","",LEFT('入力フォーム（複数一括申請）'!AI51,1))</f>
        <v/>
      </c>
      <c r="AH47" s="492" t="str">
        <f t="shared" si="3"/>
        <v/>
      </c>
      <c r="AI47" s="493"/>
      <c r="AJ47" s="493"/>
      <c r="AK47" s="492" t="str">
        <f>IF('入力フォーム（複数一括申請）'!C51=7,1,IF('入力フォーム（複数一括申請）'!BX51="","",LEFT('入力フォーム（複数一括申請）'!BX51,1)))</f>
        <v/>
      </c>
      <c r="AL47" s="492" t="str">
        <f t="shared" si="4"/>
        <v/>
      </c>
      <c r="AM47" s="492" t="str">
        <f>IF('入力フォーム（複数一括申請）'!AO51="","",IF(OR('入力フォーム（複数一括申請）'!AO51=官公需!$D$14,'入力フォーム（複数一括申請）'!AO51=官公需!$D$16,'入力フォーム（複数一括申請）'!AO51=官公需!$D$17),LEFT('入力フォーム（複数一括申請）'!AO51,2),LEFT('入力フォーム（複数一括申請）'!AO51,1)))</f>
        <v/>
      </c>
      <c r="AN47" s="492" t="str">
        <f>IF('入力フォーム（複数一括申請）'!AP51="","",'入力フォーム（複数一括申請）'!AP51)</f>
        <v/>
      </c>
      <c r="AO47" s="493"/>
      <c r="AP47" s="495" t="str">
        <f>IF('入力フォーム（複数一括申請）'!BY51="","",LEFT('入力フォーム（複数一括申請）'!BY51,1))</f>
        <v/>
      </c>
      <c r="AQ47" s="492" t="str">
        <f>IF('入力フォーム（複数一括申請）'!AS51="","",'入力フォーム（複数一括申請）'!AS51)</f>
        <v/>
      </c>
      <c r="AR47" s="493"/>
      <c r="AS47" s="493"/>
      <c r="AT47" s="493"/>
      <c r="AU47" s="495" t="str">
        <f>IF('入力フォーム（複数一括申請）'!BZ51="","",'入力フォーム（複数一括申請）'!BZ51)</f>
        <v/>
      </c>
      <c r="AV47" s="495" t="str">
        <f>IF('入力フォーム（複数一括申請）'!CA51="","",'入力フォーム（複数一括申請）'!CA51)</f>
        <v/>
      </c>
      <c r="AW47" s="495" t="str">
        <f>IF('入力フォーム（複数一括申請）'!CB51="","",'入力フォーム（複数一括申請）'!CB51)</f>
        <v/>
      </c>
      <c r="AX47" s="493"/>
      <c r="AY47" s="495" t="str">
        <f>IF('入力フォーム（複数一括申請）'!CD51="","",'入力フォーム（複数一括申請）'!CD51)</f>
        <v/>
      </c>
      <c r="AZ47" s="493"/>
    </row>
    <row r="48" spans="1:52" s="111" customFormat="1" ht="45" customHeight="1" x14ac:dyDescent="0.4">
      <c r="A48" s="491" t="str">
        <f>IF('入力フォーム（複数一括申請）'!D52="","",'入力フォーム（複数一括申請）'!D52)</f>
        <v/>
      </c>
      <c r="B48" s="492" t="str">
        <f>IF('入力フォーム（複数一括申請）'!E52="","",'入力フォーム（複数一括申請）'!E52)</f>
        <v/>
      </c>
      <c r="C48" s="492" t="str">
        <f ca="1">IF(A48="","",IF('入力フォーム（複数一括申請）'!F52="",YEAR(EOMONTH(TODAY(),-3))&amp;+"0401",'入力フォーム（複数一括申請）'!F52))</f>
        <v/>
      </c>
      <c r="D48" s="493"/>
      <c r="E48" s="492" t="str">
        <f>IF('入力フォーム（複数一括申請）'!H52="","",LEFT('入力フォーム（複数一括申請）'!H52,1))</f>
        <v/>
      </c>
      <c r="F48" s="492" t="str">
        <f>IF(I48="","",IF('入力フォーム（複数一括申請）'!D52='入力フォームマスタ（複数一括申請）'!$B$21,"外）"&amp;+LEFTB('入力フォーム（複数一括申請）'!J52,16),LEFTB('入力フォーム（複数一括申請）'!J52,20)))</f>
        <v/>
      </c>
      <c r="G48" s="493"/>
      <c r="H48" s="492" t="str">
        <f>IF('入力フォーム（複数一括申請）'!I52="","",IF('入力フォーム（複数一括申請）'!D52='入力フォームマスタ（複数一括申請）'!$B$17,"*"&amp;+LEFTB('入力フォーム（複数一括申請）'!I52,59),'入力フォーム（複数一括申請）'!I52))</f>
        <v/>
      </c>
      <c r="I48" s="492" t="str">
        <f>IF('入力フォーム（複数一括申請）'!J52="","",IF('入力フォーム（複数一括申請）'!D52='入力フォームマスタ（複数一括申請）'!$B$17,"＊"&amp;+LEFTB('入力フォーム（複数一括申請）'!J52,59),IF('入力フォーム（複数一括申請）'!D52='入力フォームマスタ（複数一括申請）'!$B$22,"名称のみ）"&amp;+LEFTB('入力フォーム（複数一括申請）'!J52,50),'入力フォーム（複数一括申請）'!J52)))</f>
        <v/>
      </c>
      <c r="J48" s="492" t="str">
        <f>IF('入力フォーム（複数一括申請）'!L52="","",'入力フォーム（複数一括申請）'!L52)</f>
        <v/>
      </c>
      <c r="K48" s="492" t="str">
        <f>IF('入力フォーム（複数一括申請）'!M52="","",'入力フォーム（複数一括申請）'!M52)</f>
        <v/>
      </c>
      <c r="L48" s="493"/>
      <c r="M48" s="494" t="str">
        <f t="shared" si="0"/>
        <v/>
      </c>
      <c r="N48" s="493"/>
      <c r="O48" s="492" t="str">
        <f>IF('入力フォーム（複数一括申請）'!Q52="","",'入力フォーム（複数一括申請）'!Q52)</f>
        <v/>
      </c>
      <c r="P48" s="492" t="str">
        <f>IF('入力フォーム（複数一括申請）'!R52="","",'入力フォーム（複数一括申請）'!R52)</f>
        <v/>
      </c>
      <c r="Q48" s="492" t="str">
        <f>IF('入力フォーム（複数一括申請）'!S52="","",'入力フォーム（複数一括申請）'!S52)</f>
        <v/>
      </c>
      <c r="R48" s="492" t="str">
        <f>IF('入力フォーム（複数一括申請）'!T52="","",'入力フォーム（複数一括申請）'!T52)</f>
        <v/>
      </c>
      <c r="S48" s="492" t="str">
        <f>IF('入力フォーム（複数一括申請）'!U52="","",'入力フォーム（複数一括申請）'!U52)</f>
        <v/>
      </c>
      <c r="T48" s="493"/>
      <c r="U48" s="492" t="str">
        <f>IF('入力フォーム（複数一括申請）'!W52="","",'入力フォーム（複数一括申請）'!W52)</f>
        <v/>
      </c>
      <c r="V48" s="493"/>
      <c r="W48" s="493"/>
      <c r="X48" s="493"/>
      <c r="Y48" s="493"/>
      <c r="Z48" s="493"/>
      <c r="AA48" s="493"/>
      <c r="AB48" s="493"/>
      <c r="AC48" s="493"/>
      <c r="AD48" s="493"/>
      <c r="AE48" s="494" t="str">
        <f t="shared" si="1"/>
        <v/>
      </c>
      <c r="AF48" s="494" t="str">
        <f t="shared" si="2"/>
        <v/>
      </c>
      <c r="AG48" s="492" t="str">
        <f>IF('入力フォーム（複数一括申請）'!AI52="","",LEFT('入力フォーム（複数一括申請）'!AI52,1))</f>
        <v/>
      </c>
      <c r="AH48" s="492" t="str">
        <f t="shared" si="3"/>
        <v/>
      </c>
      <c r="AI48" s="493"/>
      <c r="AJ48" s="493"/>
      <c r="AK48" s="492" t="str">
        <f>IF('入力フォーム（複数一括申請）'!C52=7,1,IF('入力フォーム（複数一括申請）'!BX52="","",LEFT('入力フォーム（複数一括申請）'!BX52,1)))</f>
        <v/>
      </c>
      <c r="AL48" s="492" t="str">
        <f t="shared" si="4"/>
        <v/>
      </c>
      <c r="AM48" s="492" t="str">
        <f>IF('入力フォーム（複数一括申請）'!AO52="","",IF(OR('入力フォーム（複数一括申請）'!AO52=官公需!$D$14,'入力フォーム（複数一括申請）'!AO52=官公需!$D$16,'入力フォーム（複数一括申請）'!AO52=官公需!$D$17),LEFT('入力フォーム（複数一括申請）'!AO52,2),LEFT('入力フォーム（複数一括申請）'!AO52,1)))</f>
        <v/>
      </c>
      <c r="AN48" s="492" t="str">
        <f>IF('入力フォーム（複数一括申請）'!AP52="","",'入力フォーム（複数一括申請）'!AP52)</f>
        <v/>
      </c>
      <c r="AO48" s="493"/>
      <c r="AP48" s="495" t="str">
        <f>IF('入力フォーム（複数一括申請）'!BY52="","",LEFT('入力フォーム（複数一括申請）'!BY52,1))</f>
        <v/>
      </c>
      <c r="AQ48" s="492" t="str">
        <f>IF('入力フォーム（複数一括申請）'!AS52="","",'入力フォーム（複数一括申請）'!AS52)</f>
        <v/>
      </c>
      <c r="AR48" s="493"/>
      <c r="AS48" s="493"/>
      <c r="AT48" s="493"/>
      <c r="AU48" s="495" t="str">
        <f>IF('入力フォーム（複数一括申請）'!BZ52="","",'入力フォーム（複数一括申請）'!BZ52)</f>
        <v/>
      </c>
      <c r="AV48" s="495" t="str">
        <f>IF('入力フォーム（複数一括申請）'!CA52="","",'入力フォーム（複数一括申請）'!CA52)</f>
        <v/>
      </c>
      <c r="AW48" s="495" t="str">
        <f>IF('入力フォーム（複数一括申請）'!CB52="","",'入力フォーム（複数一括申請）'!CB52)</f>
        <v/>
      </c>
      <c r="AX48" s="493"/>
      <c r="AY48" s="495" t="str">
        <f>IF('入力フォーム（複数一括申請）'!CD52="","",'入力フォーム（複数一括申請）'!CD52)</f>
        <v/>
      </c>
      <c r="AZ48" s="493"/>
    </row>
    <row r="49" spans="1:52" s="111" customFormat="1" ht="45" customHeight="1" x14ac:dyDescent="0.4">
      <c r="A49" s="491" t="str">
        <f>IF('入力フォーム（複数一括申請）'!D53="","",'入力フォーム（複数一括申請）'!D53)</f>
        <v/>
      </c>
      <c r="B49" s="492" t="str">
        <f>IF('入力フォーム（複数一括申請）'!E53="","",'入力フォーム（複数一括申請）'!E53)</f>
        <v/>
      </c>
      <c r="C49" s="492" t="str">
        <f ca="1">IF(A49="","",IF('入力フォーム（複数一括申請）'!F53="",YEAR(EOMONTH(TODAY(),-3))&amp;+"0401",'入力フォーム（複数一括申請）'!F53))</f>
        <v/>
      </c>
      <c r="D49" s="493"/>
      <c r="E49" s="492" t="str">
        <f>IF('入力フォーム（複数一括申請）'!H53="","",LEFT('入力フォーム（複数一括申請）'!H53,1))</f>
        <v/>
      </c>
      <c r="F49" s="492" t="str">
        <f>IF(I49="","",IF('入力フォーム（複数一括申請）'!D53='入力フォームマスタ（複数一括申請）'!$B$21,"外）"&amp;+LEFTB('入力フォーム（複数一括申請）'!J53,16),LEFTB('入力フォーム（複数一括申請）'!J53,20)))</f>
        <v/>
      </c>
      <c r="G49" s="493"/>
      <c r="H49" s="492" t="str">
        <f>IF('入力フォーム（複数一括申請）'!I53="","",IF('入力フォーム（複数一括申請）'!D53='入力フォームマスタ（複数一括申請）'!$B$17,"*"&amp;+LEFTB('入力フォーム（複数一括申請）'!I53,59),'入力フォーム（複数一括申請）'!I53))</f>
        <v/>
      </c>
      <c r="I49" s="492" t="str">
        <f>IF('入力フォーム（複数一括申請）'!J53="","",IF('入力フォーム（複数一括申請）'!D53='入力フォームマスタ（複数一括申請）'!$B$17,"＊"&amp;+LEFTB('入力フォーム（複数一括申請）'!J53,59),IF('入力フォーム（複数一括申請）'!D53='入力フォームマスタ（複数一括申請）'!$B$22,"名称のみ）"&amp;+LEFTB('入力フォーム（複数一括申請）'!J53,50),'入力フォーム（複数一括申請）'!J53)))</f>
        <v/>
      </c>
      <c r="J49" s="492" t="str">
        <f>IF('入力フォーム（複数一括申請）'!L53="","",'入力フォーム（複数一括申請）'!L53)</f>
        <v/>
      </c>
      <c r="K49" s="492" t="str">
        <f>IF('入力フォーム（複数一括申請）'!M53="","",'入力フォーム（複数一括申請）'!M53)</f>
        <v/>
      </c>
      <c r="L49" s="493"/>
      <c r="M49" s="494" t="str">
        <f t="shared" si="0"/>
        <v/>
      </c>
      <c r="N49" s="493"/>
      <c r="O49" s="492" t="str">
        <f>IF('入力フォーム（複数一括申請）'!Q53="","",'入力フォーム（複数一括申請）'!Q53)</f>
        <v/>
      </c>
      <c r="P49" s="492" t="str">
        <f>IF('入力フォーム（複数一括申請）'!R53="","",'入力フォーム（複数一括申請）'!R53)</f>
        <v/>
      </c>
      <c r="Q49" s="492" t="str">
        <f>IF('入力フォーム（複数一括申請）'!S53="","",'入力フォーム（複数一括申請）'!S53)</f>
        <v/>
      </c>
      <c r="R49" s="492" t="str">
        <f>IF('入力フォーム（複数一括申請）'!T53="","",'入力フォーム（複数一括申請）'!T53)</f>
        <v/>
      </c>
      <c r="S49" s="492" t="str">
        <f>IF('入力フォーム（複数一括申請）'!U53="","",'入力フォーム（複数一括申請）'!U53)</f>
        <v/>
      </c>
      <c r="T49" s="493"/>
      <c r="U49" s="492" t="str">
        <f>IF('入力フォーム（複数一括申請）'!W53="","",'入力フォーム（複数一括申請）'!W53)</f>
        <v/>
      </c>
      <c r="V49" s="493"/>
      <c r="W49" s="493"/>
      <c r="X49" s="493"/>
      <c r="Y49" s="493"/>
      <c r="Z49" s="493"/>
      <c r="AA49" s="493"/>
      <c r="AB49" s="493"/>
      <c r="AC49" s="493"/>
      <c r="AD49" s="493"/>
      <c r="AE49" s="494" t="str">
        <f t="shared" si="1"/>
        <v/>
      </c>
      <c r="AF49" s="494" t="str">
        <f t="shared" si="2"/>
        <v/>
      </c>
      <c r="AG49" s="492" t="str">
        <f>IF('入力フォーム（複数一括申請）'!AI53="","",LEFT('入力フォーム（複数一括申請）'!AI53,1))</f>
        <v/>
      </c>
      <c r="AH49" s="492" t="str">
        <f t="shared" si="3"/>
        <v/>
      </c>
      <c r="AI49" s="493"/>
      <c r="AJ49" s="493"/>
      <c r="AK49" s="492" t="str">
        <f>IF('入力フォーム（複数一括申請）'!C53=7,1,IF('入力フォーム（複数一括申請）'!BX53="","",LEFT('入力フォーム（複数一括申請）'!BX53,1)))</f>
        <v/>
      </c>
      <c r="AL49" s="492" t="str">
        <f t="shared" si="4"/>
        <v/>
      </c>
      <c r="AM49" s="492" t="str">
        <f>IF('入力フォーム（複数一括申請）'!AO53="","",IF(OR('入力フォーム（複数一括申請）'!AO53=官公需!$D$14,'入力フォーム（複数一括申請）'!AO53=官公需!$D$16,'入力フォーム（複数一括申請）'!AO53=官公需!$D$17),LEFT('入力フォーム（複数一括申請）'!AO53,2),LEFT('入力フォーム（複数一括申請）'!AO53,1)))</f>
        <v/>
      </c>
      <c r="AN49" s="492" t="str">
        <f>IF('入力フォーム（複数一括申請）'!AP53="","",'入力フォーム（複数一括申請）'!AP53)</f>
        <v/>
      </c>
      <c r="AO49" s="493"/>
      <c r="AP49" s="495" t="str">
        <f>IF('入力フォーム（複数一括申請）'!BY53="","",LEFT('入力フォーム（複数一括申請）'!BY53,1))</f>
        <v/>
      </c>
      <c r="AQ49" s="492" t="str">
        <f>IF('入力フォーム（複数一括申請）'!AS53="","",'入力フォーム（複数一括申請）'!AS53)</f>
        <v/>
      </c>
      <c r="AR49" s="493"/>
      <c r="AS49" s="493"/>
      <c r="AT49" s="493"/>
      <c r="AU49" s="495" t="str">
        <f>IF('入力フォーム（複数一括申請）'!BZ53="","",'入力フォーム（複数一括申請）'!BZ53)</f>
        <v/>
      </c>
      <c r="AV49" s="495" t="str">
        <f>IF('入力フォーム（複数一括申請）'!CA53="","",'入力フォーム（複数一括申請）'!CA53)</f>
        <v/>
      </c>
      <c r="AW49" s="495" t="str">
        <f>IF('入力フォーム（複数一括申請）'!CB53="","",'入力フォーム（複数一括申請）'!CB53)</f>
        <v/>
      </c>
      <c r="AX49" s="493"/>
      <c r="AY49" s="495" t="str">
        <f>IF('入力フォーム（複数一括申請）'!CD53="","",'入力フォーム（複数一括申請）'!CD53)</f>
        <v/>
      </c>
      <c r="AZ49" s="493"/>
    </row>
    <row r="50" spans="1:52" s="111" customFormat="1" ht="45" customHeight="1" x14ac:dyDescent="0.4">
      <c r="A50" s="491" t="str">
        <f>IF('入力フォーム（複数一括申請）'!D54="","",'入力フォーム（複数一括申請）'!D54)</f>
        <v/>
      </c>
      <c r="B50" s="492" t="str">
        <f>IF('入力フォーム（複数一括申請）'!E54="","",'入力フォーム（複数一括申請）'!E54)</f>
        <v/>
      </c>
      <c r="C50" s="492" t="str">
        <f ca="1">IF(A50="","",IF('入力フォーム（複数一括申請）'!F54="",YEAR(EOMONTH(TODAY(),-3))&amp;+"0401",'入力フォーム（複数一括申請）'!F54))</f>
        <v/>
      </c>
      <c r="D50" s="493"/>
      <c r="E50" s="492" t="str">
        <f>IF('入力フォーム（複数一括申請）'!H54="","",LEFT('入力フォーム（複数一括申請）'!H54,1))</f>
        <v/>
      </c>
      <c r="F50" s="492" t="str">
        <f>IF(I50="","",IF('入力フォーム（複数一括申請）'!D54='入力フォームマスタ（複数一括申請）'!$B$21,"外）"&amp;+LEFTB('入力フォーム（複数一括申請）'!J54,16),LEFTB('入力フォーム（複数一括申請）'!J54,20)))</f>
        <v/>
      </c>
      <c r="G50" s="493"/>
      <c r="H50" s="492" t="str">
        <f>IF('入力フォーム（複数一括申請）'!I54="","",IF('入力フォーム（複数一括申請）'!D54='入力フォームマスタ（複数一括申請）'!$B$17,"*"&amp;+LEFTB('入力フォーム（複数一括申請）'!I54,59),'入力フォーム（複数一括申請）'!I54))</f>
        <v/>
      </c>
      <c r="I50" s="492" t="str">
        <f>IF('入力フォーム（複数一括申請）'!J54="","",IF('入力フォーム（複数一括申請）'!D54='入力フォームマスタ（複数一括申請）'!$B$17,"＊"&amp;+LEFTB('入力フォーム（複数一括申請）'!J54,59),IF('入力フォーム（複数一括申請）'!D54='入力フォームマスタ（複数一括申請）'!$B$22,"名称のみ）"&amp;+LEFTB('入力フォーム（複数一括申請）'!J54,50),'入力フォーム（複数一括申請）'!J54)))</f>
        <v/>
      </c>
      <c r="J50" s="492" t="str">
        <f>IF('入力フォーム（複数一括申請）'!L54="","",'入力フォーム（複数一括申請）'!L54)</f>
        <v/>
      </c>
      <c r="K50" s="492" t="str">
        <f>IF('入力フォーム（複数一括申請）'!M54="","",'入力フォーム（複数一括申請）'!M54)</f>
        <v/>
      </c>
      <c r="L50" s="493"/>
      <c r="M50" s="494" t="str">
        <f t="shared" si="0"/>
        <v/>
      </c>
      <c r="N50" s="493"/>
      <c r="O50" s="492" t="str">
        <f>IF('入力フォーム（複数一括申請）'!Q54="","",'入力フォーム（複数一括申請）'!Q54)</f>
        <v/>
      </c>
      <c r="P50" s="492" t="str">
        <f>IF('入力フォーム（複数一括申請）'!R54="","",'入力フォーム（複数一括申請）'!R54)</f>
        <v/>
      </c>
      <c r="Q50" s="492" t="str">
        <f>IF('入力フォーム（複数一括申請）'!S54="","",'入力フォーム（複数一括申請）'!S54)</f>
        <v/>
      </c>
      <c r="R50" s="492" t="str">
        <f>IF('入力フォーム（複数一括申請）'!T54="","",'入力フォーム（複数一括申請）'!T54)</f>
        <v/>
      </c>
      <c r="S50" s="492" t="str">
        <f>IF('入力フォーム（複数一括申請）'!U54="","",'入力フォーム（複数一括申請）'!U54)</f>
        <v/>
      </c>
      <c r="T50" s="493"/>
      <c r="U50" s="492" t="str">
        <f>IF('入力フォーム（複数一括申請）'!W54="","",'入力フォーム（複数一括申請）'!W54)</f>
        <v/>
      </c>
      <c r="V50" s="493"/>
      <c r="W50" s="493"/>
      <c r="X50" s="493"/>
      <c r="Y50" s="493"/>
      <c r="Z50" s="493"/>
      <c r="AA50" s="493"/>
      <c r="AB50" s="493"/>
      <c r="AC50" s="493"/>
      <c r="AD50" s="493"/>
      <c r="AE50" s="494" t="str">
        <f t="shared" si="1"/>
        <v/>
      </c>
      <c r="AF50" s="494" t="str">
        <f t="shared" si="2"/>
        <v/>
      </c>
      <c r="AG50" s="492" t="str">
        <f>IF('入力フォーム（複数一括申請）'!AI54="","",LEFT('入力フォーム（複数一括申請）'!AI54,1))</f>
        <v/>
      </c>
      <c r="AH50" s="492" t="str">
        <f t="shared" si="3"/>
        <v/>
      </c>
      <c r="AI50" s="493"/>
      <c r="AJ50" s="493"/>
      <c r="AK50" s="492" t="str">
        <f>IF('入力フォーム（複数一括申請）'!C54=7,1,IF('入力フォーム（複数一括申請）'!BX54="","",LEFT('入力フォーム（複数一括申請）'!BX54,1)))</f>
        <v/>
      </c>
      <c r="AL50" s="492" t="str">
        <f t="shared" si="4"/>
        <v/>
      </c>
      <c r="AM50" s="492" t="str">
        <f>IF('入力フォーム（複数一括申請）'!AO54="","",IF(OR('入力フォーム（複数一括申請）'!AO54=官公需!$D$14,'入力フォーム（複数一括申請）'!AO54=官公需!$D$16,'入力フォーム（複数一括申請）'!AO54=官公需!$D$17),LEFT('入力フォーム（複数一括申請）'!AO54,2),LEFT('入力フォーム（複数一括申請）'!AO54,1)))</f>
        <v/>
      </c>
      <c r="AN50" s="492" t="str">
        <f>IF('入力フォーム（複数一括申請）'!AP54="","",'入力フォーム（複数一括申請）'!AP54)</f>
        <v/>
      </c>
      <c r="AO50" s="493"/>
      <c r="AP50" s="495" t="str">
        <f>IF('入力フォーム（複数一括申請）'!BY54="","",LEFT('入力フォーム（複数一括申請）'!BY54,1))</f>
        <v/>
      </c>
      <c r="AQ50" s="492" t="str">
        <f>IF('入力フォーム（複数一括申請）'!AS54="","",'入力フォーム（複数一括申請）'!AS54)</f>
        <v/>
      </c>
      <c r="AR50" s="493"/>
      <c r="AS50" s="493"/>
      <c r="AT50" s="493"/>
      <c r="AU50" s="495" t="str">
        <f>IF('入力フォーム（複数一括申請）'!BZ54="","",'入力フォーム（複数一括申請）'!BZ54)</f>
        <v/>
      </c>
      <c r="AV50" s="495" t="str">
        <f>IF('入力フォーム（複数一括申請）'!CA54="","",'入力フォーム（複数一括申請）'!CA54)</f>
        <v/>
      </c>
      <c r="AW50" s="495" t="str">
        <f>IF('入力フォーム（複数一括申請）'!CB54="","",'入力フォーム（複数一括申請）'!CB54)</f>
        <v/>
      </c>
      <c r="AX50" s="493"/>
      <c r="AY50" s="495" t="str">
        <f>IF('入力フォーム（複数一括申請）'!CD54="","",'入力フォーム（複数一括申請）'!CD54)</f>
        <v/>
      </c>
      <c r="AZ50" s="493"/>
    </row>
    <row r="51" spans="1:52" s="111" customFormat="1" ht="45" customHeight="1" x14ac:dyDescent="0.4">
      <c r="A51" s="491" t="str">
        <f>IF('入力フォーム（複数一括申請）'!D55="","",'入力フォーム（複数一括申請）'!D55)</f>
        <v/>
      </c>
      <c r="B51" s="492" t="str">
        <f>IF('入力フォーム（複数一括申請）'!E55="","",'入力フォーム（複数一括申請）'!E55)</f>
        <v/>
      </c>
      <c r="C51" s="492" t="str">
        <f ca="1">IF(A51="","",IF('入力フォーム（複数一括申請）'!F55="",YEAR(EOMONTH(TODAY(),-3))&amp;+"0401",'入力フォーム（複数一括申請）'!F55))</f>
        <v/>
      </c>
      <c r="D51" s="493"/>
      <c r="E51" s="492" t="str">
        <f>IF('入力フォーム（複数一括申請）'!H55="","",LEFT('入力フォーム（複数一括申請）'!H55,1))</f>
        <v/>
      </c>
      <c r="F51" s="492" t="str">
        <f>IF(I51="","",IF('入力フォーム（複数一括申請）'!D55='入力フォームマスタ（複数一括申請）'!$B$21,"外）"&amp;+LEFTB('入力フォーム（複数一括申請）'!J55,16),LEFTB('入力フォーム（複数一括申請）'!J55,20)))</f>
        <v/>
      </c>
      <c r="G51" s="493"/>
      <c r="H51" s="492" t="str">
        <f>IF('入力フォーム（複数一括申請）'!I55="","",IF('入力フォーム（複数一括申請）'!D55='入力フォームマスタ（複数一括申請）'!$B$17,"*"&amp;+LEFTB('入力フォーム（複数一括申請）'!I55,59),'入力フォーム（複数一括申請）'!I55))</f>
        <v/>
      </c>
      <c r="I51" s="492" t="str">
        <f>IF('入力フォーム（複数一括申請）'!J55="","",IF('入力フォーム（複数一括申請）'!D55='入力フォームマスタ（複数一括申請）'!$B$17,"＊"&amp;+LEFTB('入力フォーム（複数一括申請）'!J55,59),IF('入力フォーム（複数一括申請）'!D55='入力フォームマスタ（複数一括申請）'!$B$22,"名称のみ）"&amp;+LEFTB('入力フォーム（複数一括申請）'!J55,50),'入力フォーム（複数一括申請）'!J55)))</f>
        <v/>
      </c>
      <c r="J51" s="492" t="str">
        <f>IF('入力フォーム（複数一括申請）'!L55="","",'入力フォーム（複数一括申請）'!L55)</f>
        <v/>
      </c>
      <c r="K51" s="492" t="str">
        <f>IF('入力フォーム（複数一括申請）'!M55="","",'入力フォーム（複数一括申請）'!M55)</f>
        <v/>
      </c>
      <c r="L51" s="493"/>
      <c r="M51" s="494" t="str">
        <f t="shared" si="0"/>
        <v/>
      </c>
      <c r="N51" s="493"/>
      <c r="O51" s="492" t="str">
        <f>IF('入力フォーム（複数一括申請）'!Q55="","",'入力フォーム（複数一括申請）'!Q55)</f>
        <v/>
      </c>
      <c r="P51" s="492" t="str">
        <f>IF('入力フォーム（複数一括申請）'!R55="","",'入力フォーム（複数一括申請）'!R55)</f>
        <v/>
      </c>
      <c r="Q51" s="492" t="str">
        <f>IF('入力フォーム（複数一括申請）'!S55="","",'入力フォーム（複数一括申請）'!S55)</f>
        <v/>
      </c>
      <c r="R51" s="492" t="str">
        <f>IF('入力フォーム（複数一括申請）'!T55="","",'入力フォーム（複数一括申請）'!T55)</f>
        <v/>
      </c>
      <c r="S51" s="492" t="str">
        <f>IF('入力フォーム（複数一括申請）'!U55="","",'入力フォーム（複数一括申請）'!U55)</f>
        <v/>
      </c>
      <c r="T51" s="493"/>
      <c r="U51" s="492" t="str">
        <f>IF('入力フォーム（複数一括申請）'!W55="","",'入力フォーム（複数一括申請）'!W55)</f>
        <v/>
      </c>
      <c r="V51" s="493"/>
      <c r="W51" s="493"/>
      <c r="X51" s="493"/>
      <c r="Y51" s="493"/>
      <c r="Z51" s="493"/>
      <c r="AA51" s="493"/>
      <c r="AB51" s="493"/>
      <c r="AC51" s="493"/>
      <c r="AD51" s="493"/>
      <c r="AE51" s="494" t="str">
        <f t="shared" si="1"/>
        <v/>
      </c>
      <c r="AF51" s="494" t="str">
        <f t="shared" si="2"/>
        <v/>
      </c>
      <c r="AG51" s="492" t="str">
        <f>IF('入力フォーム（複数一括申請）'!AI55="","",LEFT('入力フォーム（複数一括申請）'!AI55,1))</f>
        <v/>
      </c>
      <c r="AH51" s="492" t="str">
        <f t="shared" si="3"/>
        <v/>
      </c>
      <c r="AI51" s="493"/>
      <c r="AJ51" s="493"/>
      <c r="AK51" s="492" t="str">
        <f>IF('入力フォーム（複数一括申請）'!C55=7,1,IF('入力フォーム（複数一括申請）'!BX55="","",LEFT('入力フォーム（複数一括申請）'!BX55,1)))</f>
        <v/>
      </c>
      <c r="AL51" s="492" t="str">
        <f t="shared" si="4"/>
        <v/>
      </c>
      <c r="AM51" s="492" t="str">
        <f>IF('入力フォーム（複数一括申請）'!AO55="","",IF(OR('入力フォーム（複数一括申請）'!AO55=官公需!$D$14,'入力フォーム（複数一括申請）'!AO55=官公需!$D$16,'入力フォーム（複数一括申請）'!AO55=官公需!$D$17),LEFT('入力フォーム（複数一括申請）'!AO55,2),LEFT('入力フォーム（複数一括申請）'!AO55,1)))</f>
        <v/>
      </c>
      <c r="AN51" s="492" t="str">
        <f>IF('入力フォーム（複数一括申請）'!AP55="","",'入力フォーム（複数一括申請）'!AP55)</f>
        <v/>
      </c>
      <c r="AO51" s="493"/>
      <c r="AP51" s="495" t="str">
        <f>IF('入力フォーム（複数一括申請）'!BY55="","",LEFT('入力フォーム（複数一括申請）'!BY55,1))</f>
        <v/>
      </c>
      <c r="AQ51" s="492" t="str">
        <f>IF('入力フォーム（複数一括申請）'!AS55="","",'入力フォーム（複数一括申請）'!AS55)</f>
        <v/>
      </c>
      <c r="AR51" s="493"/>
      <c r="AS51" s="493"/>
      <c r="AT51" s="493"/>
      <c r="AU51" s="495" t="str">
        <f>IF('入力フォーム（複数一括申請）'!BZ55="","",'入力フォーム（複数一括申請）'!BZ55)</f>
        <v/>
      </c>
      <c r="AV51" s="495" t="str">
        <f>IF('入力フォーム（複数一括申請）'!CA55="","",'入力フォーム（複数一括申請）'!CA55)</f>
        <v/>
      </c>
      <c r="AW51" s="495" t="str">
        <f>IF('入力フォーム（複数一括申請）'!CB55="","",'入力フォーム（複数一括申請）'!CB55)</f>
        <v/>
      </c>
      <c r="AX51" s="493"/>
      <c r="AY51" s="495" t="str">
        <f>IF('入力フォーム（複数一括申請）'!CD55="","",'入力フォーム（複数一括申請）'!CD55)</f>
        <v/>
      </c>
      <c r="AZ51" s="493"/>
    </row>
    <row r="52" spans="1:52" s="111" customFormat="1" ht="45" customHeight="1" x14ac:dyDescent="0.4">
      <c r="A52" s="491" t="str">
        <f>IF('入力フォーム（複数一括申請）'!D56="","",'入力フォーム（複数一括申請）'!D56)</f>
        <v/>
      </c>
      <c r="B52" s="492" t="str">
        <f>IF('入力フォーム（複数一括申請）'!E56="","",'入力フォーム（複数一括申請）'!E56)</f>
        <v/>
      </c>
      <c r="C52" s="492" t="str">
        <f ca="1">IF(A52="","",IF('入力フォーム（複数一括申請）'!F56="",YEAR(EOMONTH(TODAY(),-3))&amp;+"0401",'入力フォーム（複数一括申請）'!F56))</f>
        <v/>
      </c>
      <c r="D52" s="493"/>
      <c r="E52" s="492" t="str">
        <f>IF('入力フォーム（複数一括申請）'!H56="","",LEFT('入力フォーム（複数一括申請）'!H56,1))</f>
        <v/>
      </c>
      <c r="F52" s="492" t="str">
        <f>IF(I52="","",IF('入力フォーム（複数一括申請）'!D56='入力フォームマスタ（複数一括申請）'!$B$21,"外）"&amp;+LEFTB('入力フォーム（複数一括申請）'!J56,16),LEFTB('入力フォーム（複数一括申請）'!J56,20)))</f>
        <v/>
      </c>
      <c r="G52" s="493"/>
      <c r="H52" s="492" t="str">
        <f>IF('入力フォーム（複数一括申請）'!I56="","",IF('入力フォーム（複数一括申請）'!D56='入力フォームマスタ（複数一括申請）'!$B$17,"*"&amp;+LEFTB('入力フォーム（複数一括申請）'!I56,59),'入力フォーム（複数一括申請）'!I56))</f>
        <v/>
      </c>
      <c r="I52" s="492" t="str">
        <f>IF('入力フォーム（複数一括申請）'!J56="","",IF('入力フォーム（複数一括申請）'!D56='入力フォームマスタ（複数一括申請）'!$B$17,"＊"&amp;+LEFTB('入力フォーム（複数一括申請）'!J56,59),IF('入力フォーム（複数一括申請）'!D56='入力フォームマスタ（複数一括申請）'!$B$22,"名称のみ）"&amp;+LEFTB('入力フォーム（複数一括申請）'!J56,50),'入力フォーム（複数一括申請）'!J56)))</f>
        <v/>
      </c>
      <c r="J52" s="492" t="str">
        <f>IF('入力フォーム（複数一括申請）'!L56="","",'入力フォーム（複数一括申請）'!L56)</f>
        <v/>
      </c>
      <c r="K52" s="492" t="str">
        <f>IF('入力フォーム（複数一括申請）'!M56="","",'入力フォーム（複数一括申請）'!M56)</f>
        <v/>
      </c>
      <c r="L52" s="493"/>
      <c r="M52" s="494" t="str">
        <f t="shared" si="0"/>
        <v/>
      </c>
      <c r="N52" s="493"/>
      <c r="O52" s="492" t="str">
        <f>IF('入力フォーム（複数一括申請）'!Q56="","",'入力フォーム（複数一括申請）'!Q56)</f>
        <v/>
      </c>
      <c r="P52" s="492" t="str">
        <f>IF('入力フォーム（複数一括申請）'!R56="","",'入力フォーム（複数一括申請）'!R56)</f>
        <v/>
      </c>
      <c r="Q52" s="492" t="str">
        <f>IF('入力フォーム（複数一括申請）'!S56="","",'入力フォーム（複数一括申請）'!S56)</f>
        <v/>
      </c>
      <c r="R52" s="492" t="str">
        <f>IF('入力フォーム（複数一括申請）'!T56="","",'入力フォーム（複数一括申請）'!T56)</f>
        <v/>
      </c>
      <c r="S52" s="492" t="str">
        <f>IF('入力フォーム（複数一括申請）'!U56="","",'入力フォーム（複数一括申請）'!U56)</f>
        <v/>
      </c>
      <c r="T52" s="493"/>
      <c r="U52" s="492" t="str">
        <f>IF('入力フォーム（複数一括申請）'!W56="","",'入力フォーム（複数一括申請）'!W56)</f>
        <v/>
      </c>
      <c r="V52" s="493"/>
      <c r="W52" s="493"/>
      <c r="X52" s="493"/>
      <c r="Y52" s="493"/>
      <c r="Z52" s="493"/>
      <c r="AA52" s="493"/>
      <c r="AB52" s="493"/>
      <c r="AC52" s="493"/>
      <c r="AD52" s="493"/>
      <c r="AE52" s="494" t="str">
        <f t="shared" si="1"/>
        <v/>
      </c>
      <c r="AF52" s="494" t="str">
        <f t="shared" si="2"/>
        <v/>
      </c>
      <c r="AG52" s="492" t="str">
        <f>IF('入力フォーム（複数一括申請）'!AI56="","",LEFT('入力フォーム（複数一括申請）'!AI56,1))</f>
        <v/>
      </c>
      <c r="AH52" s="492" t="str">
        <f t="shared" si="3"/>
        <v/>
      </c>
      <c r="AI52" s="493"/>
      <c r="AJ52" s="493"/>
      <c r="AK52" s="492" t="str">
        <f>IF('入力フォーム（複数一括申請）'!C56=7,1,IF('入力フォーム（複数一括申請）'!BX56="","",LEFT('入力フォーム（複数一括申請）'!BX56,1)))</f>
        <v/>
      </c>
      <c r="AL52" s="492" t="str">
        <f t="shared" si="4"/>
        <v/>
      </c>
      <c r="AM52" s="492" t="str">
        <f>IF('入力フォーム（複数一括申請）'!AO56="","",IF(OR('入力フォーム（複数一括申請）'!AO56=官公需!$D$14,'入力フォーム（複数一括申請）'!AO56=官公需!$D$16,'入力フォーム（複数一括申請）'!AO56=官公需!$D$17),LEFT('入力フォーム（複数一括申請）'!AO56,2),LEFT('入力フォーム（複数一括申請）'!AO56,1)))</f>
        <v/>
      </c>
      <c r="AN52" s="492" t="str">
        <f>IF('入力フォーム（複数一括申請）'!AP56="","",'入力フォーム（複数一括申請）'!AP56)</f>
        <v/>
      </c>
      <c r="AO52" s="493"/>
      <c r="AP52" s="495" t="str">
        <f>IF('入力フォーム（複数一括申請）'!BY56="","",LEFT('入力フォーム（複数一括申請）'!BY56,1))</f>
        <v/>
      </c>
      <c r="AQ52" s="492" t="str">
        <f>IF('入力フォーム（複数一括申請）'!AS56="","",'入力フォーム（複数一括申請）'!AS56)</f>
        <v/>
      </c>
      <c r="AR52" s="493"/>
      <c r="AS52" s="493"/>
      <c r="AT52" s="493"/>
      <c r="AU52" s="495" t="str">
        <f>IF('入力フォーム（複数一括申請）'!BZ56="","",'入力フォーム（複数一括申請）'!BZ56)</f>
        <v/>
      </c>
      <c r="AV52" s="495" t="str">
        <f>IF('入力フォーム（複数一括申請）'!CA56="","",'入力フォーム（複数一括申請）'!CA56)</f>
        <v/>
      </c>
      <c r="AW52" s="495" t="str">
        <f>IF('入力フォーム（複数一括申請）'!CB56="","",'入力フォーム（複数一括申請）'!CB56)</f>
        <v/>
      </c>
      <c r="AX52" s="493"/>
      <c r="AY52" s="495" t="str">
        <f>IF('入力フォーム（複数一括申請）'!CD56="","",'入力フォーム（複数一括申請）'!CD56)</f>
        <v/>
      </c>
      <c r="AZ52" s="493"/>
    </row>
    <row r="53" spans="1:52" s="111" customFormat="1" ht="45" customHeight="1" x14ac:dyDescent="0.4">
      <c r="A53" s="491" t="str">
        <f>IF('入力フォーム（複数一括申請）'!D57="","",'入力フォーム（複数一括申請）'!D57)</f>
        <v/>
      </c>
      <c r="B53" s="492" t="str">
        <f>IF('入力フォーム（複数一括申請）'!E57="","",'入力フォーム（複数一括申請）'!E57)</f>
        <v/>
      </c>
      <c r="C53" s="492" t="str">
        <f ca="1">IF(A53="","",IF('入力フォーム（複数一括申請）'!F57="",YEAR(EOMONTH(TODAY(),-3))&amp;+"0401",'入力フォーム（複数一括申請）'!F57))</f>
        <v/>
      </c>
      <c r="D53" s="493"/>
      <c r="E53" s="492" t="str">
        <f>IF('入力フォーム（複数一括申請）'!H57="","",LEFT('入力フォーム（複数一括申請）'!H57,1))</f>
        <v/>
      </c>
      <c r="F53" s="492" t="str">
        <f>IF(I53="","",IF('入力フォーム（複数一括申請）'!D57='入力フォームマスタ（複数一括申請）'!$B$21,"外）"&amp;+LEFTB('入力フォーム（複数一括申請）'!J57,16),LEFTB('入力フォーム（複数一括申請）'!J57,20)))</f>
        <v/>
      </c>
      <c r="G53" s="493"/>
      <c r="H53" s="492" t="str">
        <f>IF('入力フォーム（複数一括申請）'!I57="","",IF('入力フォーム（複数一括申請）'!D57='入力フォームマスタ（複数一括申請）'!$B$17,"*"&amp;+LEFTB('入力フォーム（複数一括申請）'!I57,59),'入力フォーム（複数一括申請）'!I57))</f>
        <v/>
      </c>
      <c r="I53" s="492" t="str">
        <f>IF('入力フォーム（複数一括申請）'!J57="","",IF('入力フォーム（複数一括申請）'!D57='入力フォームマスタ（複数一括申請）'!$B$17,"＊"&amp;+LEFTB('入力フォーム（複数一括申請）'!J57,59),IF('入力フォーム（複数一括申請）'!D57='入力フォームマスタ（複数一括申請）'!$B$22,"名称のみ）"&amp;+LEFTB('入力フォーム（複数一括申請）'!J57,50),'入力フォーム（複数一括申請）'!J57)))</f>
        <v/>
      </c>
      <c r="J53" s="492" t="str">
        <f>IF('入力フォーム（複数一括申請）'!L57="","",'入力フォーム（複数一括申請）'!L57)</f>
        <v/>
      </c>
      <c r="K53" s="492" t="str">
        <f>IF('入力フォーム（複数一括申請）'!M57="","",'入力フォーム（複数一括申請）'!M57)</f>
        <v/>
      </c>
      <c r="L53" s="493"/>
      <c r="M53" s="494" t="str">
        <f t="shared" si="0"/>
        <v/>
      </c>
      <c r="N53" s="493"/>
      <c r="O53" s="492" t="str">
        <f>IF('入力フォーム（複数一括申請）'!Q57="","",'入力フォーム（複数一括申請）'!Q57)</f>
        <v/>
      </c>
      <c r="P53" s="492" t="str">
        <f>IF('入力フォーム（複数一括申請）'!R57="","",'入力フォーム（複数一括申請）'!R57)</f>
        <v/>
      </c>
      <c r="Q53" s="492" t="str">
        <f>IF('入力フォーム（複数一括申請）'!S57="","",'入力フォーム（複数一括申請）'!S57)</f>
        <v/>
      </c>
      <c r="R53" s="492" t="str">
        <f>IF('入力フォーム（複数一括申請）'!T57="","",'入力フォーム（複数一括申請）'!T57)</f>
        <v/>
      </c>
      <c r="S53" s="492" t="str">
        <f>IF('入力フォーム（複数一括申請）'!U57="","",'入力フォーム（複数一括申請）'!U57)</f>
        <v/>
      </c>
      <c r="T53" s="493"/>
      <c r="U53" s="492" t="str">
        <f>IF('入力フォーム（複数一括申請）'!W57="","",'入力フォーム（複数一括申請）'!W57)</f>
        <v/>
      </c>
      <c r="V53" s="493"/>
      <c r="W53" s="493"/>
      <c r="X53" s="493"/>
      <c r="Y53" s="493"/>
      <c r="Z53" s="493"/>
      <c r="AA53" s="493"/>
      <c r="AB53" s="493"/>
      <c r="AC53" s="493"/>
      <c r="AD53" s="493"/>
      <c r="AE53" s="494" t="str">
        <f t="shared" si="1"/>
        <v/>
      </c>
      <c r="AF53" s="494" t="str">
        <f t="shared" si="2"/>
        <v/>
      </c>
      <c r="AG53" s="492" t="str">
        <f>IF('入力フォーム（複数一括申請）'!AI57="","",LEFT('入力フォーム（複数一括申請）'!AI57,1))</f>
        <v/>
      </c>
      <c r="AH53" s="492" t="str">
        <f t="shared" si="3"/>
        <v/>
      </c>
      <c r="AI53" s="493"/>
      <c r="AJ53" s="493"/>
      <c r="AK53" s="492" t="str">
        <f>IF('入力フォーム（複数一括申請）'!C57=7,1,IF('入力フォーム（複数一括申請）'!BX57="","",LEFT('入力フォーム（複数一括申請）'!BX57,1)))</f>
        <v/>
      </c>
      <c r="AL53" s="492" t="str">
        <f t="shared" si="4"/>
        <v/>
      </c>
      <c r="AM53" s="492" t="str">
        <f>IF('入力フォーム（複数一括申請）'!AO57="","",IF(OR('入力フォーム（複数一括申請）'!AO57=官公需!$D$14,'入力フォーム（複数一括申請）'!AO57=官公需!$D$16,'入力フォーム（複数一括申請）'!AO57=官公需!$D$17),LEFT('入力フォーム（複数一括申請）'!AO57,2),LEFT('入力フォーム（複数一括申請）'!AO57,1)))</f>
        <v/>
      </c>
      <c r="AN53" s="492" t="str">
        <f>IF('入力フォーム（複数一括申請）'!AP57="","",'入力フォーム（複数一括申請）'!AP57)</f>
        <v/>
      </c>
      <c r="AO53" s="493"/>
      <c r="AP53" s="495" t="str">
        <f>IF('入力フォーム（複数一括申請）'!BY57="","",LEFT('入力フォーム（複数一括申請）'!BY57,1))</f>
        <v/>
      </c>
      <c r="AQ53" s="492" t="str">
        <f>IF('入力フォーム（複数一括申請）'!AS57="","",'入力フォーム（複数一括申請）'!AS57)</f>
        <v/>
      </c>
      <c r="AR53" s="493"/>
      <c r="AS53" s="493"/>
      <c r="AT53" s="493"/>
      <c r="AU53" s="495" t="str">
        <f>IF('入力フォーム（複数一括申請）'!BZ57="","",'入力フォーム（複数一括申請）'!BZ57)</f>
        <v/>
      </c>
      <c r="AV53" s="495" t="str">
        <f>IF('入力フォーム（複数一括申請）'!CA57="","",'入力フォーム（複数一括申請）'!CA57)</f>
        <v/>
      </c>
      <c r="AW53" s="495" t="str">
        <f>IF('入力フォーム（複数一括申請）'!CB57="","",'入力フォーム（複数一括申請）'!CB57)</f>
        <v/>
      </c>
      <c r="AX53" s="493"/>
      <c r="AY53" s="495" t="str">
        <f>IF('入力フォーム（複数一括申請）'!CD57="","",'入力フォーム（複数一括申請）'!CD57)</f>
        <v/>
      </c>
      <c r="AZ53" s="493"/>
    </row>
    <row r="54" spans="1:52" s="111" customFormat="1" ht="45" customHeight="1" x14ac:dyDescent="0.4">
      <c r="A54" s="491" t="str">
        <f>IF('入力フォーム（複数一括申請）'!D58="","",'入力フォーム（複数一括申請）'!D58)</f>
        <v/>
      </c>
      <c r="B54" s="492" t="str">
        <f>IF('入力フォーム（複数一括申請）'!E58="","",'入力フォーム（複数一括申請）'!E58)</f>
        <v/>
      </c>
      <c r="C54" s="492" t="str">
        <f ca="1">IF(A54="","",IF('入力フォーム（複数一括申請）'!F58="",YEAR(EOMONTH(TODAY(),-3))&amp;+"0401",'入力フォーム（複数一括申請）'!F58))</f>
        <v/>
      </c>
      <c r="D54" s="493"/>
      <c r="E54" s="492" t="str">
        <f>IF('入力フォーム（複数一括申請）'!H58="","",LEFT('入力フォーム（複数一括申請）'!H58,1))</f>
        <v/>
      </c>
      <c r="F54" s="492" t="str">
        <f>IF(I54="","",IF('入力フォーム（複数一括申請）'!D58='入力フォームマスタ（複数一括申請）'!$B$21,"外）"&amp;+LEFTB('入力フォーム（複数一括申請）'!J58,16),LEFTB('入力フォーム（複数一括申請）'!J58,20)))</f>
        <v/>
      </c>
      <c r="G54" s="493"/>
      <c r="H54" s="492" t="str">
        <f>IF('入力フォーム（複数一括申請）'!I58="","",IF('入力フォーム（複数一括申請）'!D58='入力フォームマスタ（複数一括申請）'!$B$17,"*"&amp;+LEFTB('入力フォーム（複数一括申請）'!I58,59),'入力フォーム（複数一括申請）'!I58))</f>
        <v/>
      </c>
      <c r="I54" s="492" t="str">
        <f>IF('入力フォーム（複数一括申請）'!J58="","",IF('入力フォーム（複数一括申請）'!D58='入力フォームマスタ（複数一括申請）'!$B$17,"＊"&amp;+LEFTB('入力フォーム（複数一括申請）'!J58,59),IF('入力フォーム（複数一括申請）'!D58='入力フォームマスタ（複数一括申請）'!$B$22,"名称のみ）"&amp;+LEFTB('入力フォーム（複数一括申請）'!J58,50),'入力フォーム（複数一括申請）'!J58)))</f>
        <v/>
      </c>
      <c r="J54" s="492" t="str">
        <f>IF('入力フォーム（複数一括申請）'!L58="","",'入力フォーム（複数一括申請）'!L58)</f>
        <v/>
      </c>
      <c r="K54" s="492" t="str">
        <f>IF('入力フォーム（複数一括申請）'!M58="","",'入力フォーム（複数一括申請）'!M58)</f>
        <v/>
      </c>
      <c r="L54" s="493"/>
      <c r="M54" s="494" t="str">
        <f t="shared" si="0"/>
        <v/>
      </c>
      <c r="N54" s="493"/>
      <c r="O54" s="492" t="str">
        <f>IF('入力フォーム（複数一括申請）'!Q58="","",'入力フォーム（複数一括申請）'!Q58)</f>
        <v/>
      </c>
      <c r="P54" s="492" t="str">
        <f>IF('入力フォーム（複数一括申請）'!R58="","",'入力フォーム（複数一括申請）'!R58)</f>
        <v/>
      </c>
      <c r="Q54" s="492" t="str">
        <f>IF('入力フォーム（複数一括申請）'!S58="","",'入力フォーム（複数一括申請）'!S58)</f>
        <v/>
      </c>
      <c r="R54" s="492" t="str">
        <f>IF('入力フォーム（複数一括申請）'!T58="","",'入力フォーム（複数一括申請）'!T58)</f>
        <v/>
      </c>
      <c r="S54" s="492" t="str">
        <f>IF('入力フォーム（複数一括申請）'!U58="","",'入力フォーム（複数一括申請）'!U58)</f>
        <v/>
      </c>
      <c r="T54" s="493"/>
      <c r="U54" s="492" t="str">
        <f>IF('入力フォーム（複数一括申請）'!W58="","",'入力フォーム（複数一括申請）'!W58)</f>
        <v/>
      </c>
      <c r="V54" s="493"/>
      <c r="W54" s="493"/>
      <c r="X54" s="493"/>
      <c r="Y54" s="493"/>
      <c r="Z54" s="493"/>
      <c r="AA54" s="493"/>
      <c r="AB54" s="493"/>
      <c r="AC54" s="493"/>
      <c r="AD54" s="493"/>
      <c r="AE54" s="494" t="str">
        <f t="shared" si="1"/>
        <v/>
      </c>
      <c r="AF54" s="494" t="str">
        <f t="shared" si="2"/>
        <v/>
      </c>
      <c r="AG54" s="492" t="str">
        <f>IF('入力フォーム（複数一括申請）'!AI58="","",LEFT('入力フォーム（複数一括申請）'!AI58,1))</f>
        <v/>
      </c>
      <c r="AH54" s="492" t="str">
        <f t="shared" si="3"/>
        <v/>
      </c>
      <c r="AI54" s="493"/>
      <c r="AJ54" s="493"/>
      <c r="AK54" s="492" t="str">
        <f>IF('入力フォーム（複数一括申請）'!C58=7,1,IF('入力フォーム（複数一括申請）'!BX58="","",LEFT('入力フォーム（複数一括申請）'!BX58,1)))</f>
        <v/>
      </c>
      <c r="AL54" s="492" t="str">
        <f t="shared" si="4"/>
        <v/>
      </c>
      <c r="AM54" s="492" t="str">
        <f>IF('入力フォーム（複数一括申請）'!AO58="","",IF(OR('入力フォーム（複数一括申請）'!AO58=官公需!$D$14,'入力フォーム（複数一括申請）'!AO58=官公需!$D$16,'入力フォーム（複数一括申請）'!AO58=官公需!$D$17),LEFT('入力フォーム（複数一括申請）'!AO58,2),LEFT('入力フォーム（複数一括申請）'!AO58,1)))</f>
        <v/>
      </c>
      <c r="AN54" s="492" t="str">
        <f>IF('入力フォーム（複数一括申請）'!AP58="","",'入力フォーム（複数一括申請）'!AP58)</f>
        <v/>
      </c>
      <c r="AO54" s="493"/>
      <c r="AP54" s="495" t="str">
        <f>IF('入力フォーム（複数一括申請）'!BY58="","",LEFT('入力フォーム（複数一括申請）'!BY58,1))</f>
        <v/>
      </c>
      <c r="AQ54" s="492" t="str">
        <f>IF('入力フォーム（複数一括申請）'!AS58="","",'入力フォーム（複数一括申請）'!AS58)</f>
        <v/>
      </c>
      <c r="AR54" s="493"/>
      <c r="AS54" s="493"/>
      <c r="AT54" s="493"/>
      <c r="AU54" s="495" t="str">
        <f>IF('入力フォーム（複数一括申請）'!BZ58="","",'入力フォーム（複数一括申請）'!BZ58)</f>
        <v/>
      </c>
      <c r="AV54" s="495" t="str">
        <f>IF('入力フォーム（複数一括申請）'!CA58="","",'入力フォーム（複数一括申請）'!CA58)</f>
        <v/>
      </c>
      <c r="AW54" s="495" t="str">
        <f>IF('入力フォーム（複数一括申請）'!CB58="","",'入力フォーム（複数一括申請）'!CB58)</f>
        <v/>
      </c>
      <c r="AX54" s="493"/>
      <c r="AY54" s="495" t="str">
        <f>IF('入力フォーム（複数一括申請）'!CD58="","",'入力フォーム（複数一括申請）'!CD58)</f>
        <v/>
      </c>
      <c r="AZ54" s="493"/>
    </row>
    <row r="55" spans="1:52" s="111" customFormat="1" ht="45" customHeight="1" x14ac:dyDescent="0.4">
      <c r="A55" s="491" t="str">
        <f>IF('入力フォーム（複数一括申請）'!D59="","",'入力フォーム（複数一括申請）'!D59)</f>
        <v/>
      </c>
      <c r="B55" s="492" t="str">
        <f>IF('入力フォーム（複数一括申請）'!E59="","",'入力フォーム（複数一括申請）'!E59)</f>
        <v/>
      </c>
      <c r="C55" s="492" t="str">
        <f ca="1">IF(A55="","",IF('入力フォーム（複数一括申請）'!F59="",YEAR(EOMONTH(TODAY(),-3))&amp;+"0401",'入力フォーム（複数一括申請）'!F59))</f>
        <v/>
      </c>
      <c r="D55" s="493"/>
      <c r="E55" s="492" t="str">
        <f>IF('入力フォーム（複数一括申請）'!H59="","",LEFT('入力フォーム（複数一括申請）'!H59,1))</f>
        <v/>
      </c>
      <c r="F55" s="492" t="str">
        <f>IF(I55="","",IF('入力フォーム（複数一括申請）'!D59='入力フォームマスタ（複数一括申請）'!$B$21,"外）"&amp;+LEFTB('入力フォーム（複数一括申請）'!J59,16),LEFTB('入力フォーム（複数一括申請）'!J59,20)))</f>
        <v/>
      </c>
      <c r="G55" s="493"/>
      <c r="H55" s="492" t="str">
        <f>IF('入力フォーム（複数一括申請）'!I59="","",IF('入力フォーム（複数一括申請）'!D59='入力フォームマスタ（複数一括申請）'!$B$17,"*"&amp;+LEFTB('入力フォーム（複数一括申請）'!I59,59),'入力フォーム（複数一括申請）'!I59))</f>
        <v/>
      </c>
      <c r="I55" s="492" t="str">
        <f>IF('入力フォーム（複数一括申請）'!J59="","",IF('入力フォーム（複数一括申請）'!D59='入力フォームマスタ（複数一括申請）'!$B$17,"＊"&amp;+LEFTB('入力フォーム（複数一括申請）'!J59,59),IF('入力フォーム（複数一括申請）'!D59='入力フォームマスタ（複数一括申請）'!$B$22,"名称のみ）"&amp;+LEFTB('入力フォーム（複数一括申請）'!J59,50),'入力フォーム（複数一括申請）'!J59)))</f>
        <v/>
      </c>
      <c r="J55" s="492" t="str">
        <f>IF('入力フォーム（複数一括申請）'!L59="","",'入力フォーム（複数一括申請）'!L59)</f>
        <v/>
      </c>
      <c r="K55" s="492" t="str">
        <f>IF('入力フォーム（複数一括申請）'!M59="","",'入力フォーム（複数一括申請）'!M59)</f>
        <v/>
      </c>
      <c r="L55" s="493"/>
      <c r="M55" s="494" t="str">
        <f t="shared" si="0"/>
        <v/>
      </c>
      <c r="N55" s="493"/>
      <c r="O55" s="492" t="str">
        <f>IF('入力フォーム（複数一括申請）'!Q59="","",'入力フォーム（複数一括申請）'!Q59)</f>
        <v/>
      </c>
      <c r="P55" s="492" t="str">
        <f>IF('入力フォーム（複数一括申請）'!R59="","",'入力フォーム（複数一括申請）'!R59)</f>
        <v/>
      </c>
      <c r="Q55" s="492" t="str">
        <f>IF('入力フォーム（複数一括申請）'!S59="","",'入力フォーム（複数一括申請）'!S59)</f>
        <v/>
      </c>
      <c r="R55" s="492" t="str">
        <f>IF('入力フォーム（複数一括申請）'!T59="","",'入力フォーム（複数一括申請）'!T59)</f>
        <v/>
      </c>
      <c r="S55" s="492" t="str">
        <f>IF('入力フォーム（複数一括申請）'!U59="","",'入力フォーム（複数一括申請）'!U59)</f>
        <v/>
      </c>
      <c r="T55" s="493"/>
      <c r="U55" s="492" t="str">
        <f>IF('入力フォーム（複数一括申請）'!W59="","",'入力フォーム（複数一括申請）'!W59)</f>
        <v/>
      </c>
      <c r="V55" s="493"/>
      <c r="W55" s="493"/>
      <c r="X55" s="493"/>
      <c r="Y55" s="493"/>
      <c r="Z55" s="493"/>
      <c r="AA55" s="493"/>
      <c r="AB55" s="493"/>
      <c r="AC55" s="493"/>
      <c r="AD55" s="493"/>
      <c r="AE55" s="494" t="str">
        <f t="shared" si="1"/>
        <v/>
      </c>
      <c r="AF55" s="494" t="str">
        <f t="shared" si="2"/>
        <v/>
      </c>
      <c r="AG55" s="492" t="str">
        <f>IF('入力フォーム（複数一括申請）'!AI59="","",LEFT('入力フォーム（複数一括申請）'!AI59,1))</f>
        <v/>
      </c>
      <c r="AH55" s="492" t="str">
        <f t="shared" si="3"/>
        <v/>
      </c>
      <c r="AI55" s="493"/>
      <c r="AJ55" s="493"/>
      <c r="AK55" s="492" t="str">
        <f>IF('入力フォーム（複数一括申請）'!C59=7,1,IF('入力フォーム（複数一括申請）'!BX59="","",LEFT('入力フォーム（複数一括申請）'!BX59,1)))</f>
        <v/>
      </c>
      <c r="AL55" s="492" t="str">
        <f t="shared" si="4"/>
        <v/>
      </c>
      <c r="AM55" s="492" t="str">
        <f>IF('入力フォーム（複数一括申請）'!AO59="","",IF(OR('入力フォーム（複数一括申請）'!AO59=官公需!$D$14,'入力フォーム（複数一括申請）'!AO59=官公需!$D$16,'入力フォーム（複数一括申請）'!AO59=官公需!$D$17),LEFT('入力フォーム（複数一括申請）'!AO59,2),LEFT('入力フォーム（複数一括申請）'!AO59,1)))</f>
        <v/>
      </c>
      <c r="AN55" s="492" t="str">
        <f>IF('入力フォーム（複数一括申請）'!AP59="","",'入力フォーム（複数一括申請）'!AP59)</f>
        <v/>
      </c>
      <c r="AO55" s="493"/>
      <c r="AP55" s="495" t="str">
        <f>IF('入力フォーム（複数一括申請）'!BY59="","",LEFT('入力フォーム（複数一括申請）'!BY59,1))</f>
        <v/>
      </c>
      <c r="AQ55" s="492" t="str">
        <f>IF('入力フォーム（複数一括申請）'!AS59="","",'入力フォーム（複数一括申請）'!AS59)</f>
        <v/>
      </c>
      <c r="AR55" s="493"/>
      <c r="AS55" s="493"/>
      <c r="AT55" s="493"/>
      <c r="AU55" s="495" t="str">
        <f>IF('入力フォーム（複数一括申請）'!BZ59="","",'入力フォーム（複数一括申請）'!BZ59)</f>
        <v/>
      </c>
      <c r="AV55" s="495" t="str">
        <f>IF('入力フォーム（複数一括申請）'!CA59="","",'入力フォーム（複数一括申請）'!CA59)</f>
        <v/>
      </c>
      <c r="AW55" s="495" t="str">
        <f>IF('入力フォーム（複数一括申請）'!CB59="","",'入力フォーム（複数一括申請）'!CB59)</f>
        <v/>
      </c>
      <c r="AX55" s="493"/>
      <c r="AY55" s="495" t="str">
        <f>IF('入力フォーム（複数一括申請）'!CD59="","",'入力フォーム（複数一括申請）'!CD59)</f>
        <v/>
      </c>
      <c r="AZ55" s="493"/>
    </row>
    <row r="56" spans="1:52" ht="11.25" customHeight="1" x14ac:dyDescent="0.4"/>
    <row r="57" spans="1:52" ht="12.75" hidden="1" customHeight="1" outlineLevel="1" x14ac:dyDescent="0.4">
      <c r="E57" s="651" t="s">
        <v>276</v>
      </c>
      <c r="F57" s="651"/>
      <c r="G57" s="651"/>
      <c r="H57" s="651" t="s">
        <v>276</v>
      </c>
      <c r="I57" s="651"/>
      <c r="K57" s="651" t="s">
        <v>276</v>
      </c>
      <c r="L57" s="651"/>
      <c r="M57" s="651"/>
      <c r="N57" s="651"/>
      <c r="O57" s="651"/>
      <c r="AG57" s="651" t="s">
        <v>276</v>
      </c>
      <c r="AH57" s="651"/>
      <c r="AI57" s="651"/>
      <c r="AJ57" s="651"/>
      <c r="AK57" s="651" t="s">
        <v>276</v>
      </c>
      <c r="AL57" s="651"/>
      <c r="AM57" s="651"/>
    </row>
    <row r="58" spans="1:52" s="108" customFormat="1" ht="45" hidden="1" customHeight="1" outlineLevel="1" x14ac:dyDescent="0.4">
      <c r="A58" s="194"/>
      <c r="E58" s="650" t="s">
        <v>278</v>
      </c>
      <c r="F58" s="650"/>
      <c r="G58" s="650"/>
      <c r="H58" s="652" t="s">
        <v>279</v>
      </c>
      <c r="I58" s="653"/>
      <c r="J58" s="103"/>
      <c r="K58" s="650" t="s">
        <v>277</v>
      </c>
      <c r="L58" s="650"/>
      <c r="M58" s="650"/>
      <c r="N58" s="650"/>
      <c r="O58" s="650"/>
      <c r="AG58" s="650" t="s">
        <v>287</v>
      </c>
      <c r="AH58" s="650"/>
      <c r="AI58" s="650"/>
      <c r="AJ58" s="650"/>
      <c r="AK58" s="654" t="s">
        <v>288</v>
      </c>
      <c r="AL58" s="654"/>
      <c r="AM58" s="654"/>
    </row>
    <row r="59" spans="1:52" ht="16.5" hidden="1" customHeight="1" outlineLevel="1" x14ac:dyDescent="0.4"/>
    <row r="60" spans="1:52" s="112" customFormat="1" ht="12.75" hidden="1" customHeight="1" outlineLevel="1" x14ac:dyDescent="0.4">
      <c r="A60" s="195"/>
      <c r="F60" s="112" t="s">
        <v>281</v>
      </c>
      <c r="G60" s="112" t="s">
        <v>282</v>
      </c>
      <c r="H60" s="112" t="s">
        <v>283</v>
      </c>
      <c r="O60" s="112" t="s">
        <v>284</v>
      </c>
      <c r="P60" s="112" t="s">
        <v>285</v>
      </c>
      <c r="Q60" s="112" t="s">
        <v>285</v>
      </c>
      <c r="R60" s="112" t="s">
        <v>286</v>
      </c>
      <c r="S60" s="112" t="s">
        <v>286</v>
      </c>
      <c r="U60" s="112" t="s">
        <v>283</v>
      </c>
    </row>
    <row r="61" spans="1:52" s="112" customFormat="1" ht="12.75" hidden="1" customHeight="1" outlineLevel="1" x14ac:dyDescent="0.4">
      <c r="A61" s="195"/>
      <c r="D61" s="112" t="s">
        <v>280</v>
      </c>
      <c r="G61" s="112" t="s">
        <v>280</v>
      </c>
      <c r="L61" s="112" t="s">
        <v>280</v>
      </c>
      <c r="N61" s="112" t="s">
        <v>280</v>
      </c>
    </row>
    <row r="62" spans="1:52" ht="16.5" customHeight="1" collapsed="1" x14ac:dyDescent="0.4"/>
  </sheetData>
  <sheetProtection algorithmName="SHA-512" hashValue="cek1qCeezZtz9mz9i0bYZIqm9cTzNYRK6p6hiZo5TNgVzWRcYeRoFdxkHsFmfD9HxwMOrPAJCfjlxyNJQ1U26w==" saltValue="okJ2YdY/bLPqpuwaik3NkQ==" spinCount="100000" sheet="1" objects="1" scenarios="1"/>
  <mergeCells count="13">
    <mergeCell ref="AP1:AZ1"/>
    <mergeCell ref="AG58:AJ58"/>
    <mergeCell ref="K58:O58"/>
    <mergeCell ref="K57:O57"/>
    <mergeCell ref="E58:G58"/>
    <mergeCell ref="E57:G57"/>
    <mergeCell ref="H58:I58"/>
    <mergeCell ref="H57:I57"/>
    <mergeCell ref="AG57:AJ57"/>
    <mergeCell ref="AK58:AM58"/>
    <mergeCell ref="AK57:AM57"/>
    <mergeCell ref="B1:W1"/>
    <mergeCell ref="X1:AO1"/>
  </mergeCells>
  <phoneticPr fontId="4"/>
  <dataValidations count="1">
    <dataValidation allowBlank="1" showInputMessage="1" showErrorMessage="1" promptTitle="相手先区分により、以下のとおりデフォルト設定します。" prompt="【敬称コード：1（様）をデフォルトにする相手先区分】_x000a_　2：個人事業主　　　3：本学教職員、非常勤講師_x000a_　4：本学学生　　　　 5：学外個人、特別研究員_x000a_　7：受領代理　　　 　9：外国送金（個人）_x000a__x000a_【敬称コード：2（御中）をデフォルトにする相手先区分】_x000a_　1：業者　　　　6：外国送金（業者）_x000a_　8：その他" sqref="M4" xr:uid="{63873B8E-822E-48A2-A65E-18013D29C01F}"/>
  </dataValidations>
  <pageMargins left="0.11811023622047245" right="0.11811023622047245" top="0.55118110236220474" bottom="0.35433070866141736" header="0.31496062992125984" footer="0.31496062992125984"/>
  <pageSetup paperSize="9" scale="57" fitToWidth="2" fitToHeight="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626C6-D8F3-49C2-B18A-6993E6C20955}">
  <sheetPr>
    <tabColor theme="0" tint="-0.249977111117893"/>
    <pageSetUpPr fitToPage="1"/>
  </sheetPr>
  <dimension ref="A1:AM62"/>
  <sheetViews>
    <sheetView workbookViewId="0">
      <selection activeCell="A5" sqref="A5"/>
    </sheetView>
  </sheetViews>
  <sheetFormatPr defaultColWidth="9" defaultRowHeight="16.5" customHeight="1" outlineLevelRow="1" x14ac:dyDescent="0.4"/>
  <cols>
    <col min="1" max="1" width="12.5" style="192" customWidth="1"/>
    <col min="2" max="2" width="12.5" style="106" customWidth="1"/>
    <col min="3" max="5" width="6.25" style="106" customWidth="1"/>
    <col min="6" max="6" width="10" style="106" customWidth="1"/>
    <col min="7" max="7" width="6.25" style="106" customWidth="1"/>
    <col min="8" max="8" width="10" style="106" customWidth="1"/>
    <col min="9" max="9" width="7.5" style="106" customWidth="1"/>
    <col min="10" max="10" width="10" style="106" customWidth="1"/>
    <col min="11" max="11" width="7.5" style="106" customWidth="1"/>
    <col min="12" max="13" width="25" style="106" customWidth="1"/>
    <col min="14" max="18" width="7.5" style="106" customWidth="1"/>
    <col min="19" max="19" width="13.75" style="106" customWidth="1"/>
    <col min="20" max="20" width="6.25" style="106" customWidth="1"/>
    <col min="21" max="21" width="18.25" style="106" customWidth="1"/>
    <col min="22" max="22" width="9.875" style="106" customWidth="1"/>
    <col min="23" max="23" width="11.25" style="106" customWidth="1"/>
    <col min="24" max="28" width="6.25" style="106" customWidth="1"/>
    <col min="29" max="30" width="7.5" style="106" customWidth="1"/>
    <col min="31" max="32" width="6.25" style="106" customWidth="1"/>
    <col min="33" max="33" width="12.625" style="106" customWidth="1"/>
    <col min="34" max="37" width="6.375" style="106" customWidth="1"/>
    <col min="38" max="38" width="10" style="106" customWidth="1"/>
    <col min="39" max="40" width="9" style="106"/>
    <col min="41" max="42" width="6.25" style="106" customWidth="1"/>
    <col min="43" max="43" width="14.875" style="106" customWidth="1"/>
    <col min="44" max="46" width="6.25" style="106" customWidth="1"/>
    <col min="47" max="48" width="12.5" style="106" customWidth="1"/>
    <col min="49" max="16384" width="9" style="106"/>
  </cols>
  <sheetData>
    <row r="1" spans="1:18" ht="18.75" customHeight="1" x14ac:dyDescent="0.4">
      <c r="B1" s="656" t="s">
        <v>481</v>
      </c>
      <c r="C1" s="656"/>
      <c r="D1" s="656"/>
      <c r="E1" s="656"/>
      <c r="F1" s="656"/>
      <c r="G1" s="656"/>
      <c r="H1" s="656"/>
      <c r="I1" s="656"/>
      <c r="J1" s="656"/>
      <c r="K1" s="656"/>
      <c r="L1" s="656"/>
      <c r="M1" s="656"/>
      <c r="N1" s="656"/>
      <c r="O1" s="656"/>
      <c r="P1" s="656"/>
      <c r="Q1" s="656"/>
      <c r="R1" s="656"/>
    </row>
    <row r="2" spans="1:18" ht="15" customHeight="1" x14ac:dyDescent="0.4"/>
    <row r="3" spans="1:18" ht="12.75" customHeight="1" x14ac:dyDescent="0.4">
      <c r="B3" s="95">
        <v>1</v>
      </c>
      <c r="C3" s="114"/>
      <c r="D3" s="114"/>
      <c r="E3" s="114"/>
      <c r="F3" s="95">
        <v>2</v>
      </c>
      <c r="G3" s="114"/>
      <c r="H3" s="101">
        <v>16</v>
      </c>
      <c r="I3" s="101">
        <v>17</v>
      </c>
      <c r="J3" s="101">
        <v>18</v>
      </c>
      <c r="K3" s="101">
        <v>19</v>
      </c>
      <c r="L3" s="101">
        <v>20</v>
      </c>
      <c r="M3" s="101">
        <v>21</v>
      </c>
      <c r="N3" s="114"/>
      <c r="O3" s="114"/>
      <c r="P3" s="114"/>
      <c r="Q3" s="114"/>
      <c r="R3" s="114"/>
    </row>
    <row r="4" spans="1:18" ht="52.5" customHeight="1" x14ac:dyDescent="0.4">
      <c r="A4" s="196" t="s">
        <v>494</v>
      </c>
      <c r="B4" s="116" t="s">
        <v>56</v>
      </c>
      <c r="C4" s="118" t="s">
        <v>57</v>
      </c>
      <c r="D4" s="118" t="s">
        <v>269</v>
      </c>
      <c r="E4" s="117" t="s">
        <v>299</v>
      </c>
      <c r="F4" s="116" t="s">
        <v>289</v>
      </c>
      <c r="G4" s="117" t="s">
        <v>251</v>
      </c>
      <c r="H4" s="115" t="s">
        <v>270</v>
      </c>
      <c r="I4" s="115" t="s">
        <v>275</v>
      </c>
      <c r="J4" s="115" t="s">
        <v>271</v>
      </c>
      <c r="K4" s="115" t="s">
        <v>272</v>
      </c>
      <c r="L4" s="115" t="s">
        <v>533</v>
      </c>
      <c r="M4" s="115" t="s">
        <v>534</v>
      </c>
      <c r="N4" s="118" t="s">
        <v>273</v>
      </c>
      <c r="O4" s="118" t="s">
        <v>293</v>
      </c>
      <c r="P4" s="118" t="s">
        <v>290</v>
      </c>
      <c r="Q4" s="118" t="s">
        <v>292</v>
      </c>
      <c r="R4" s="118" t="s">
        <v>291</v>
      </c>
    </row>
    <row r="5" spans="1:18" ht="60" customHeight="1" thickBot="1" x14ac:dyDescent="0.45">
      <c r="A5" s="486" t="str">
        <f>IF(入力フォーム!$B$8="","",VLOOKUP(入力フォーム!$B$8,入力フォームマスタ!$B$28:$C$34,2,FALSE))</f>
        <v/>
      </c>
      <c r="B5" s="487" t="str">
        <f>IF(入力フォーム!$G$13="","",入力フォーム!$G$13)</f>
        <v/>
      </c>
      <c r="C5" s="489" t="str">
        <f>IF($A$5="","",1)</f>
        <v/>
      </c>
      <c r="D5" s="489" t="str">
        <f>IF($A$5="","",2)</f>
        <v/>
      </c>
      <c r="E5" s="488"/>
      <c r="F5" s="487" t="str">
        <f ca="1">相手先マスタ!$C$5</f>
        <v/>
      </c>
      <c r="G5" s="488"/>
      <c r="H5" s="496" t="str">
        <f>IF(OR(入力フォーム!$B$8=2,入力フォーム!$B$8=7),入力フォームマスタ!$AD$4,IF(入力フォーム!$G$72="","",入力フォーム!$G$72))</f>
        <v/>
      </c>
      <c r="I5" s="496" t="str">
        <f>IF(OR(入力フォーム!$B$8=2,入力フォーム!$B$8=7),入力フォームマスタ!$AF$4,IF(入力フォーム!$G$74="","",入力フォーム!$G$74))</f>
        <v/>
      </c>
      <c r="J5" s="496" t="str">
        <f>IF(OR(入力フォーム!$B$8=2,入力フォーム!$B$8=7),入力フォームマスタ!$AH$4,IF(入力フォーム!$G$76="","",入力フォーム!$G$76))</f>
        <v/>
      </c>
      <c r="K5" s="496" t="str">
        <f>IF(OR(入力フォーム!$B$8=2,入力フォーム!$B$8=7),9,IF(入力フォーム!$G$77="","",入力フォーム!$G$77))</f>
        <v/>
      </c>
      <c r="L5" s="496" t="str">
        <f>IF(OR(入力フォーム!$B$8=2,入力フォーム!$B$8=7),入力フォームマスタ!$AJ$4,IF(入力フォーム!$G$78="","",入力フォーム!$G$78))</f>
        <v/>
      </c>
      <c r="M5" s="496" t="str">
        <f>IF(OR(入力フォーム!$B$8=2,入力フォーム!$B$8=7),入力フォームマスタ!$AK$4,IF(入力フォーム!$G$79="","",入力フォーム!$G$79))</f>
        <v/>
      </c>
      <c r="N5" s="489" t="str">
        <f>IF($A$5="","",IF(OR(入力フォーム!$G$89=入力フォームマスタ!$G$21,入力フォーム!$G$89=入力フォームマスタ!$G$22),302,IF(入力フォーム!$G$89=入力フォームマスタ!$G$24,310,IF(入力フォーム!$G$89=入力フォームマスタ!$G$23,101,IF(AND(入力フォーム!$G$89=入力フォームマスタ!$G$20,入力フォーム!$G$72="0009"),301,IF(AND(入力フォーム!$G$89=入力フォームマスタ!$G$20,入力フォーム!$G$72="0153"),103,IF(OR(入力フォーム!$B$8=2,入力フォーム!$B$8=7),"",100)))))))</f>
        <v/>
      </c>
      <c r="O5" s="489" t="str">
        <f>IF($A$5="","",1)</f>
        <v/>
      </c>
      <c r="P5" s="489" t="str">
        <f>IF($A$5="","",0)</f>
        <v/>
      </c>
      <c r="Q5" s="489" t="str">
        <f>IF($A$5="","",0)</f>
        <v/>
      </c>
      <c r="R5" s="489" t="str">
        <f>IF($A$5="","",1)</f>
        <v/>
      </c>
    </row>
    <row r="6" spans="1:18" ht="37.5" customHeight="1" thickTop="1" x14ac:dyDescent="0.4">
      <c r="A6" s="491" t="str">
        <f>IF('入力フォーム（複数一括申請）'!D10="","",'入力フォーム（複数一括申請）'!D10)</f>
        <v/>
      </c>
      <c r="B6" s="492" t="str">
        <f>IF('入力フォーム（複数一括申請）'!E10="","",'入力フォーム（複数一括申請）'!E10)</f>
        <v/>
      </c>
      <c r="C6" s="494" t="str">
        <f>IF(A6="","",1)</f>
        <v/>
      </c>
      <c r="D6" s="494" t="str">
        <f>IF(A6="","",2)</f>
        <v/>
      </c>
      <c r="E6" s="493"/>
      <c r="F6" s="492" t="str">
        <f ca="1">相手先マスタ!C6</f>
        <v/>
      </c>
      <c r="G6" s="493"/>
      <c r="H6" s="497" t="str">
        <f>IF(OR('入力フォーム（複数一括申請）'!C10=2,'入力フォーム（複数一括申請）'!C10=7),'入力フォームマスタ（複数一括申請）'!$X$4,IF('入力フォーム（複数一括申請）'!BJ10="","",'入力フォーム（複数一括申請）'!BJ10))</f>
        <v/>
      </c>
      <c r="I6" s="497" t="str">
        <f>IF(OR('入力フォーム（複数一括申請）'!C10=2,'入力フォーム（複数一括申請）'!C10=7),'入力フォームマスタ（複数一括申請）'!$Z$4,IF('入力フォーム（複数一括申請）'!BL10="","",'入力フォーム（複数一括申請）'!BL10))</f>
        <v/>
      </c>
      <c r="J6" s="497" t="str">
        <f>IF(OR('入力フォーム（複数一括申請）'!C10=2,'入力フォーム（複数一括申請）'!C10=7),'入力フォームマスタ（複数一括申請）'!$AB$4,IF('入力フォーム（複数一括申請）'!BN10="","",'入力フォーム（複数一括申請）'!BN10))</f>
        <v/>
      </c>
      <c r="K6" s="497" t="str">
        <f>IF(OR('入力フォーム（複数一括申請）'!C10=2,'入力フォーム（複数一括申請）'!C10=7),9,IF('入力フォーム（複数一括申請）'!BO10="","",LEFT('入力フォーム（複数一括申請）'!BO10,1)))</f>
        <v/>
      </c>
      <c r="L6" s="497" t="str">
        <f>IF(OR('入力フォーム（複数一括申請）'!C10=2,'入力フォーム（複数一括申請）'!C10=7),'入力フォームマスタ（複数一括申請）'!$AD$4,IF('入力フォーム（複数一括申請）'!BP10="","",'入力フォーム（複数一括申請）'!BP10))</f>
        <v/>
      </c>
      <c r="M6" s="497" t="str">
        <f>IF(OR('入力フォーム（複数一括申請）'!C10=2,'入力フォーム（複数一括申請）'!C10=7),'入力フォームマスタ（複数一括申請）'!$AE$4,IF('入力フォーム（複数一括申請）'!BQ10="","",'入力フォーム（複数一括申請）'!BQ10))</f>
        <v/>
      </c>
      <c r="N6" s="494" t="str">
        <f>IF(A6="","",IF(OR('入力フォーム（複数一括申請）'!BX10='入力フォームマスタ（複数一括申請）'!$F$17,'入力フォーム（複数一括申請）'!BX10='入力フォームマスタ（複数一括申請）'!$F$18),302,IF('入力フォーム（複数一括申請）'!BX10='入力フォームマスタ（複数一括申請）'!$F$20,310,IF('入力フォーム（複数一括申請）'!BX10='入力フォームマスタ（複数一括申請）'!$F$19,101,IF(AND('入力フォーム（複数一括申請）'!BX10='入力フォームマスタ（複数一括申請）'!$F$16,'入力フォーム（複数一括申請）'!BJ10="0009"),301,IF(AND('入力フォーム（複数一括申請）'!BX10='入力フォームマスタ（複数一括申請）'!$F$16,'入力フォーム（複数一括申請）'!BJ10="0153"),103,IF('入力フォーム（複数一括申請）'!BJ10=8888,"",100)))))))</f>
        <v/>
      </c>
      <c r="O6" s="494" t="str">
        <f>IF(A6="","",1)</f>
        <v/>
      </c>
      <c r="P6" s="494" t="str">
        <f>IF(A6="","",0)</f>
        <v/>
      </c>
      <c r="Q6" s="494" t="str">
        <f>IF(A6="","",0)</f>
        <v/>
      </c>
      <c r="R6" s="494" t="str">
        <f>IF(A6="","",1)</f>
        <v/>
      </c>
    </row>
    <row r="7" spans="1:18" ht="37.5" customHeight="1" x14ac:dyDescent="0.4">
      <c r="A7" s="491" t="str">
        <f>IF('入力フォーム（複数一括申請）'!D11="","",'入力フォーム（複数一括申請）'!D11)</f>
        <v/>
      </c>
      <c r="B7" s="492" t="str">
        <f>IF('入力フォーム（複数一括申請）'!E11="","",'入力フォーム（複数一括申請）'!E11)</f>
        <v/>
      </c>
      <c r="C7" s="494" t="str">
        <f t="shared" ref="C7:C55" si="0">IF(A7="","",1)</f>
        <v/>
      </c>
      <c r="D7" s="494" t="str">
        <f t="shared" ref="D7:D55" si="1">IF(A7="","",2)</f>
        <v/>
      </c>
      <c r="E7" s="493"/>
      <c r="F7" s="492" t="str">
        <f ca="1">相手先マスタ!C7</f>
        <v/>
      </c>
      <c r="G7" s="493"/>
      <c r="H7" s="497" t="str">
        <f>IF(OR('入力フォーム（複数一括申請）'!C11=2,'入力フォーム（複数一括申請）'!C11=7),'入力フォームマスタ（複数一括申請）'!$X$4,IF('入力フォーム（複数一括申請）'!BJ11="","",'入力フォーム（複数一括申請）'!BJ11))</f>
        <v/>
      </c>
      <c r="I7" s="497" t="str">
        <f>IF(OR('入力フォーム（複数一括申請）'!C11=2,'入力フォーム（複数一括申請）'!C11=7),'入力フォームマスタ（複数一括申請）'!$Z$4,IF('入力フォーム（複数一括申請）'!BL11="","",'入力フォーム（複数一括申請）'!BL11))</f>
        <v/>
      </c>
      <c r="J7" s="497" t="str">
        <f>IF(OR('入力フォーム（複数一括申請）'!C11=2,'入力フォーム（複数一括申請）'!C11=7),'入力フォームマスタ（複数一括申請）'!$AB$4,IF('入力フォーム（複数一括申請）'!BN11="","",'入力フォーム（複数一括申請）'!BN11))</f>
        <v/>
      </c>
      <c r="K7" s="497" t="str">
        <f>IF(OR('入力フォーム（複数一括申請）'!C11=2,'入力フォーム（複数一括申請）'!C11=7),9,IF('入力フォーム（複数一括申請）'!BO11="","",LEFT('入力フォーム（複数一括申請）'!BO11,1)))</f>
        <v/>
      </c>
      <c r="L7" s="497" t="str">
        <f>IF(OR('入力フォーム（複数一括申請）'!C11=2,'入力フォーム（複数一括申請）'!C11=7),'入力フォームマスタ（複数一括申請）'!$AD$4,IF('入力フォーム（複数一括申請）'!BP11="","",'入力フォーム（複数一括申請）'!BP11))</f>
        <v/>
      </c>
      <c r="M7" s="497" t="str">
        <f>IF(OR('入力フォーム（複数一括申請）'!C11=2,'入力フォーム（複数一括申請）'!C11=7),'入力フォームマスタ（複数一括申請）'!$AE$4,IF('入力フォーム（複数一括申請）'!BQ11="","",'入力フォーム（複数一括申請）'!BQ11))</f>
        <v/>
      </c>
      <c r="N7" s="494" t="str">
        <f>IF(A7="","",IF(OR('入力フォーム（複数一括申請）'!BX11='入力フォームマスタ（複数一括申請）'!$F$17,'入力フォーム（複数一括申請）'!BX11='入力フォームマスタ（複数一括申請）'!$F$18),302,IF('入力フォーム（複数一括申請）'!BX11='入力フォームマスタ（複数一括申請）'!$F$20,310,IF('入力フォーム（複数一括申請）'!BX11='入力フォームマスタ（複数一括申請）'!$F$19,101,IF(AND('入力フォーム（複数一括申請）'!BX11='入力フォームマスタ（複数一括申請）'!$F$16,'入力フォーム（複数一括申請）'!BJ11="0009"),301,IF(AND('入力フォーム（複数一括申請）'!BX11='入力フォームマスタ（複数一括申請）'!$F$16,'入力フォーム（複数一括申請）'!BJ11="0153"),103,IF('入力フォーム（複数一括申請）'!BJ11=8888,"",100)))))))</f>
        <v/>
      </c>
      <c r="O7" s="494" t="str">
        <f t="shared" ref="O7:O55" si="2">IF(A7="","",1)</f>
        <v/>
      </c>
      <c r="P7" s="494" t="str">
        <f t="shared" ref="P7:P55" si="3">IF(A7="","",0)</f>
        <v/>
      </c>
      <c r="Q7" s="494" t="str">
        <f t="shared" ref="Q7:Q55" si="4">IF(A7="","",0)</f>
        <v/>
      </c>
      <c r="R7" s="494" t="str">
        <f t="shared" ref="R7:R55" si="5">IF(A7="","",1)</f>
        <v/>
      </c>
    </row>
    <row r="8" spans="1:18" ht="37.5" customHeight="1" x14ac:dyDescent="0.4">
      <c r="A8" s="491" t="str">
        <f>IF('入力フォーム（複数一括申請）'!D12="","",'入力フォーム（複数一括申請）'!D12)</f>
        <v/>
      </c>
      <c r="B8" s="492" t="str">
        <f>IF('入力フォーム（複数一括申請）'!E12="","",'入力フォーム（複数一括申請）'!E12)</f>
        <v/>
      </c>
      <c r="C8" s="494" t="str">
        <f t="shared" si="0"/>
        <v/>
      </c>
      <c r="D8" s="494" t="str">
        <f t="shared" si="1"/>
        <v/>
      </c>
      <c r="E8" s="493"/>
      <c r="F8" s="492" t="str">
        <f ca="1">相手先マスタ!C8</f>
        <v/>
      </c>
      <c r="G8" s="493"/>
      <c r="H8" s="497" t="str">
        <f>IF(OR('入力フォーム（複数一括申請）'!C12=2,'入力フォーム（複数一括申請）'!C12=7),'入力フォームマスタ（複数一括申請）'!$X$4,IF('入力フォーム（複数一括申請）'!BJ12="","",'入力フォーム（複数一括申請）'!BJ12))</f>
        <v/>
      </c>
      <c r="I8" s="497" t="str">
        <f>IF(OR('入力フォーム（複数一括申請）'!C12=2,'入力フォーム（複数一括申請）'!C12=7),'入力フォームマスタ（複数一括申請）'!$Z$4,IF('入力フォーム（複数一括申請）'!BL12="","",'入力フォーム（複数一括申請）'!BL12))</f>
        <v/>
      </c>
      <c r="J8" s="497" t="str">
        <f>IF(OR('入力フォーム（複数一括申請）'!C12=2,'入力フォーム（複数一括申請）'!C12=7),'入力フォームマスタ（複数一括申請）'!$AB$4,IF('入力フォーム（複数一括申請）'!BN12="","",'入力フォーム（複数一括申請）'!BN12))</f>
        <v/>
      </c>
      <c r="K8" s="497" t="str">
        <f>IF(OR('入力フォーム（複数一括申請）'!C12=2,'入力フォーム（複数一括申請）'!C12=7),9,IF('入力フォーム（複数一括申請）'!BO12="","",LEFT('入力フォーム（複数一括申請）'!BO12,1)))</f>
        <v/>
      </c>
      <c r="L8" s="497" t="str">
        <f>IF(OR('入力フォーム（複数一括申請）'!C12=2,'入力フォーム（複数一括申請）'!C12=7),'入力フォームマスタ（複数一括申請）'!$AD$4,IF('入力フォーム（複数一括申請）'!BP12="","",'入力フォーム（複数一括申請）'!BP12))</f>
        <v/>
      </c>
      <c r="M8" s="497" t="str">
        <f>IF(OR('入力フォーム（複数一括申請）'!C12=2,'入力フォーム（複数一括申請）'!C12=7),'入力フォームマスタ（複数一括申請）'!$AE$4,IF('入力フォーム（複数一括申請）'!BQ12="","",'入力フォーム（複数一括申請）'!BQ12))</f>
        <v/>
      </c>
      <c r="N8" s="494" t="str">
        <f>IF(A8="","",IF(OR('入力フォーム（複数一括申請）'!BX12='入力フォームマスタ（複数一括申請）'!$F$17,'入力フォーム（複数一括申請）'!BX12='入力フォームマスタ（複数一括申請）'!$F$18),302,IF('入力フォーム（複数一括申請）'!BX12='入力フォームマスタ（複数一括申請）'!$F$20,310,IF('入力フォーム（複数一括申請）'!BX12='入力フォームマスタ（複数一括申請）'!$F$19,101,IF(AND('入力フォーム（複数一括申請）'!BX12='入力フォームマスタ（複数一括申請）'!$F$16,'入力フォーム（複数一括申請）'!BJ12="0009"),301,IF(AND('入力フォーム（複数一括申請）'!BX12='入力フォームマスタ（複数一括申請）'!$F$16,'入力フォーム（複数一括申請）'!BJ12="0153"),103,IF('入力フォーム（複数一括申請）'!BJ12=8888,"",100)))))))</f>
        <v/>
      </c>
      <c r="O8" s="494" t="str">
        <f t="shared" si="2"/>
        <v/>
      </c>
      <c r="P8" s="494" t="str">
        <f t="shared" si="3"/>
        <v/>
      </c>
      <c r="Q8" s="494" t="str">
        <f t="shared" si="4"/>
        <v/>
      </c>
      <c r="R8" s="494" t="str">
        <f t="shared" si="5"/>
        <v/>
      </c>
    </row>
    <row r="9" spans="1:18" ht="37.5" customHeight="1" x14ac:dyDescent="0.4">
      <c r="A9" s="491" t="str">
        <f>IF('入力フォーム（複数一括申請）'!D13="","",'入力フォーム（複数一括申請）'!D13)</f>
        <v/>
      </c>
      <c r="B9" s="492" t="str">
        <f>IF('入力フォーム（複数一括申請）'!E13="","",'入力フォーム（複数一括申請）'!E13)</f>
        <v/>
      </c>
      <c r="C9" s="494" t="str">
        <f t="shared" si="0"/>
        <v/>
      </c>
      <c r="D9" s="494" t="str">
        <f t="shared" si="1"/>
        <v/>
      </c>
      <c r="E9" s="493"/>
      <c r="F9" s="492" t="str">
        <f ca="1">相手先マスタ!C9</f>
        <v/>
      </c>
      <c r="G9" s="493"/>
      <c r="H9" s="497" t="str">
        <f>IF(OR('入力フォーム（複数一括申請）'!C13=2,'入力フォーム（複数一括申請）'!C13=7),'入力フォームマスタ（複数一括申請）'!$X$4,IF('入力フォーム（複数一括申請）'!BJ13="","",'入力フォーム（複数一括申請）'!BJ13))</f>
        <v/>
      </c>
      <c r="I9" s="497" t="str">
        <f>IF(OR('入力フォーム（複数一括申請）'!C13=2,'入力フォーム（複数一括申請）'!C13=7),'入力フォームマスタ（複数一括申請）'!$Z$4,IF('入力フォーム（複数一括申請）'!BL13="","",'入力フォーム（複数一括申請）'!BL13))</f>
        <v/>
      </c>
      <c r="J9" s="497" t="str">
        <f>IF(OR('入力フォーム（複数一括申請）'!C13=2,'入力フォーム（複数一括申請）'!C13=7),'入力フォームマスタ（複数一括申請）'!$AB$4,IF('入力フォーム（複数一括申請）'!BN13="","",'入力フォーム（複数一括申請）'!BN13))</f>
        <v/>
      </c>
      <c r="K9" s="497" t="str">
        <f>IF(OR('入力フォーム（複数一括申請）'!C13=2,'入力フォーム（複数一括申請）'!C13=7),9,IF('入力フォーム（複数一括申請）'!BO13="","",LEFT('入力フォーム（複数一括申請）'!BO13,1)))</f>
        <v/>
      </c>
      <c r="L9" s="497" t="str">
        <f>IF(OR('入力フォーム（複数一括申請）'!C13=2,'入力フォーム（複数一括申請）'!C13=7),'入力フォームマスタ（複数一括申請）'!$AD$4,IF('入力フォーム（複数一括申請）'!BP13="","",'入力フォーム（複数一括申請）'!BP13))</f>
        <v/>
      </c>
      <c r="M9" s="497" t="str">
        <f>IF(OR('入力フォーム（複数一括申請）'!C13=2,'入力フォーム（複数一括申請）'!C13=7),'入力フォームマスタ（複数一括申請）'!$AE$4,IF('入力フォーム（複数一括申請）'!BQ13="","",'入力フォーム（複数一括申請）'!BQ13))</f>
        <v/>
      </c>
      <c r="N9" s="494" t="str">
        <f>IF(A9="","",IF(OR('入力フォーム（複数一括申請）'!BX13='入力フォームマスタ（複数一括申請）'!$F$17,'入力フォーム（複数一括申請）'!BX13='入力フォームマスタ（複数一括申請）'!$F$18),302,IF('入力フォーム（複数一括申請）'!BX13='入力フォームマスタ（複数一括申請）'!$F$20,310,IF('入力フォーム（複数一括申請）'!BX13='入力フォームマスタ（複数一括申請）'!$F$19,101,IF(AND('入力フォーム（複数一括申請）'!BX13='入力フォームマスタ（複数一括申請）'!$F$16,'入力フォーム（複数一括申請）'!BJ13="0009"),301,IF(AND('入力フォーム（複数一括申請）'!BX13='入力フォームマスタ（複数一括申請）'!$F$16,'入力フォーム（複数一括申請）'!BJ13="0153"),103,IF('入力フォーム（複数一括申請）'!BJ13=8888,"",100)))))))</f>
        <v/>
      </c>
      <c r="O9" s="494" t="str">
        <f t="shared" si="2"/>
        <v/>
      </c>
      <c r="P9" s="494" t="str">
        <f t="shared" si="3"/>
        <v/>
      </c>
      <c r="Q9" s="494" t="str">
        <f t="shared" si="4"/>
        <v/>
      </c>
      <c r="R9" s="494" t="str">
        <f t="shared" si="5"/>
        <v/>
      </c>
    </row>
    <row r="10" spans="1:18" ht="37.5" customHeight="1" x14ac:dyDescent="0.4">
      <c r="A10" s="491" t="str">
        <f>IF('入力フォーム（複数一括申請）'!D14="","",'入力フォーム（複数一括申請）'!D14)</f>
        <v/>
      </c>
      <c r="B10" s="492" t="str">
        <f>IF('入力フォーム（複数一括申請）'!E14="","",'入力フォーム（複数一括申請）'!E14)</f>
        <v/>
      </c>
      <c r="C10" s="494" t="str">
        <f t="shared" si="0"/>
        <v/>
      </c>
      <c r="D10" s="494" t="str">
        <f t="shared" si="1"/>
        <v/>
      </c>
      <c r="E10" s="493"/>
      <c r="F10" s="492" t="str">
        <f ca="1">相手先マスタ!C10</f>
        <v/>
      </c>
      <c r="G10" s="493"/>
      <c r="H10" s="497" t="str">
        <f>IF(OR('入力フォーム（複数一括申請）'!C14=2,'入力フォーム（複数一括申請）'!C14=7),'入力フォームマスタ（複数一括申請）'!$X$4,IF('入力フォーム（複数一括申請）'!BJ14="","",'入力フォーム（複数一括申請）'!BJ14))</f>
        <v/>
      </c>
      <c r="I10" s="497" t="str">
        <f>IF(OR('入力フォーム（複数一括申請）'!C14=2,'入力フォーム（複数一括申請）'!C14=7),'入力フォームマスタ（複数一括申請）'!$Z$4,IF('入力フォーム（複数一括申請）'!BL14="","",'入力フォーム（複数一括申請）'!BL14))</f>
        <v/>
      </c>
      <c r="J10" s="497" t="str">
        <f>IF(OR('入力フォーム（複数一括申請）'!C14=2,'入力フォーム（複数一括申請）'!C14=7),'入力フォームマスタ（複数一括申請）'!$AB$4,IF('入力フォーム（複数一括申請）'!BN14="","",'入力フォーム（複数一括申請）'!BN14))</f>
        <v/>
      </c>
      <c r="K10" s="497" t="str">
        <f>IF(OR('入力フォーム（複数一括申請）'!C14=2,'入力フォーム（複数一括申請）'!C14=7),9,IF('入力フォーム（複数一括申請）'!BO14="","",LEFT('入力フォーム（複数一括申請）'!BO14,1)))</f>
        <v/>
      </c>
      <c r="L10" s="497" t="str">
        <f>IF(OR('入力フォーム（複数一括申請）'!C14=2,'入力フォーム（複数一括申請）'!C14=7),'入力フォームマスタ（複数一括申請）'!$AD$4,IF('入力フォーム（複数一括申請）'!BP14="","",'入力フォーム（複数一括申請）'!BP14))</f>
        <v/>
      </c>
      <c r="M10" s="497" t="str">
        <f>IF(OR('入力フォーム（複数一括申請）'!C14=2,'入力フォーム（複数一括申請）'!C14=7),'入力フォームマスタ（複数一括申請）'!$AE$4,IF('入力フォーム（複数一括申請）'!BQ14="","",'入力フォーム（複数一括申請）'!BQ14))</f>
        <v/>
      </c>
      <c r="N10" s="494" t="str">
        <f>IF(A10="","",IF(OR('入力フォーム（複数一括申請）'!BX14='入力フォームマスタ（複数一括申請）'!$F$17,'入力フォーム（複数一括申請）'!BX14='入力フォームマスタ（複数一括申請）'!$F$18),302,IF('入力フォーム（複数一括申請）'!BX14='入力フォームマスタ（複数一括申請）'!$F$20,310,IF('入力フォーム（複数一括申請）'!BX14='入力フォームマスタ（複数一括申請）'!$F$19,101,IF(AND('入力フォーム（複数一括申請）'!BX14='入力フォームマスタ（複数一括申請）'!$F$16,'入力フォーム（複数一括申請）'!BJ14="0009"),301,IF(AND('入力フォーム（複数一括申請）'!BX14='入力フォームマスタ（複数一括申請）'!$F$16,'入力フォーム（複数一括申請）'!BJ14="0153"),103,IF('入力フォーム（複数一括申請）'!BJ14=8888,"",100)))))))</f>
        <v/>
      </c>
      <c r="O10" s="494" t="str">
        <f t="shared" si="2"/>
        <v/>
      </c>
      <c r="P10" s="494" t="str">
        <f t="shared" si="3"/>
        <v/>
      </c>
      <c r="Q10" s="494" t="str">
        <f t="shared" si="4"/>
        <v/>
      </c>
      <c r="R10" s="494" t="str">
        <f t="shared" si="5"/>
        <v/>
      </c>
    </row>
    <row r="11" spans="1:18" ht="37.5" customHeight="1" x14ac:dyDescent="0.4">
      <c r="A11" s="491" t="str">
        <f>IF('入力フォーム（複数一括申請）'!D15="","",'入力フォーム（複数一括申請）'!D15)</f>
        <v/>
      </c>
      <c r="B11" s="492" t="str">
        <f>IF('入力フォーム（複数一括申請）'!E15="","",'入力フォーム（複数一括申請）'!E15)</f>
        <v/>
      </c>
      <c r="C11" s="494" t="str">
        <f t="shared" si="0"/>
        <v/>
      </c>
      <c r="D11" s="494" t="str">
        <f t="shared" si="1"/>
        <v/>
      </c>
      <c r="E11" s="493"/>
      <c r="F11" s="492" t="str">
        <f ca="1">相手先マスタ!C11</f>
        <v/>
      </c>
      <c r="G11" s="493"/>
      <c r="H11" s="497" t="str">
        <f>IF(OR('入力フォーム（複数一括申請）'!C15=2,'入力フォーム（複数一括申請）'!C15=7),'入力フォームマスタ（複数一括申請）'!$X$4,IF('入力フォーム（複数一括申請）'!BJ15="","",'入力フォーム（複数一括申請）'!BJ15))</f>
        <v/>
      </c>
      <c r="I11" s="497" t="str">
        <f>IF(OR('入力フォーム（複数一括申請）'!C15=2,'入力フォーム（複数一括申請）'!C15=7),'入力フォームマスタ（複数一括申請）'!$Z$4,IF('入力フォーム（複数一括申請）'!BL15="","",'入力フォーム（複数一括申請）'!BL15))</f>
        <v/>
      </c>
      <c r="J11" s="497" t="str">
        <f>IF(OR('入力フォーム（複数一括申請）'!C15=2,'入力フォーム（複数一括申請）'!C15=7),'入力フォームマスタ（複数一括申請）'!$AB$4,IF('入力フォーム（複数一括申請）'!BN15="","",'入力フォーム（複数一括申請）'!BN15))</f>
        <v/>
      </c>
      <c r="K11" s="497" t="str">
        <f>IF(OR('入力フォーム（複数一括申請）'!C15=2,'入力フォーム（複数一括申請）'!C15=7),9,IF('入力フォーム（複数一括申請）'!BO15="","",LEFT('入力フォーム（複数一括申請）'!BO15,1)))</f>
        <v/>
      </c>
      <c r="L11" s="497" t="str">
        <f>IF(OR('入力フォーム（複数一括申請）'!C15=2,'入力フォーム（複数一括申請）'!C15=7),'入力フォームマスタ（複数一括申請）'!$AD$4,IF('入力フォーム（複数一括申請）'!BP15="","",'入力フォーム（複数一括申請）'!BP15))</f>
        <v/>
      </c>
      <c r="M11" s="497" t="str">
        <f>IF(OR('入力フォーム（複数一括申請）'!C15=2,'入力フォーム（複数一括申請）'!C15=7),'入力フォームマスタ（複数一括申請）'!$AE$4,IF('入力フォーム（複数一括申請）'!BQ15="","",'入力フォーム（複数一括申請）'!BQ15))</f>
        <v/>
      </c>
      <c r="N11" s="494" t="str">
        <f>IF(A11="","",IF(OR('入力フォーム（複数一括申請）'!BX15='入力フォームマスタ（複数一括申請）'!$F$17,'入力フォーム（複数一括申請）'!BX15='入力フォームマスタ（複数一括申請）'!$F$18),302,IF('入力フォーム（複数一括申請）'!BX15='入力フォームマスタ（複数一括申請）'!$F$20,310,IF('入力フォーム（複数一括申請）'!BX15='入力フォームマスタ（複数一括申請）'!$F$19,101,IF(AND('入力フォーム（複数一括申請）'!BX15='入力フォームマスタ（複数一括申請）'!$F$16,'入力フォーム（複数一括申請）'!BJ15="0009"),301,IF(AND('入力フォーム（複数一括申請）'!BX15='入力フォームマスタ（複数一括申請）'!$F$16,'入力フォーム（複数一括申請）'!BJ15="0153"),103,IF('入力フォーム（複数一括申請）'!BJ15=8888,"",100)))))))</f>
        <v/>
      </c>
      <c r="O11" s="494" t="str">
        <f t="shared" si="2"/>
        <v/>
      </c>
      <c r="P11" s="494" t="str">
        <f t="shared" si="3"/>
        <v/>
      </c>
      <c r="Q11" s="494" t="str">
        <f t="shared" si="4"/>
        <v/>
      </c>
      <c r="R11" s="494" t="str">
        <f t="shared" si="5"/>
        <v/>
      </c>
    </row>
    <row r="12" spans="1:18" ht="37.5" customHeight="1" x14ac:dyDescent="0.4">
      <c r="A12" s="491" t="str">
        <f>IF('入力フォーム（複数一括申請）'!D16="","",'入力フォーム（複数一括申請）'!D16)</f>
        <v/>
      </c>
      <c r="B12" s="492" t="str">
        <f>IF('入力フォーム（複数一括申請）'!E16="","",'入力フォーム（複数一括申請）'!E16)</f>
        <v/>
      </c>
      <c r="C12" s="494" t="str">
        <f t="shared" si="0"/>
        <v/>
      </c>
      <c r="D12" s="494" t="str">
        <f t="shared" si="1"/>
        <v/>
      </c>
      <c r="E12" s="493"/>
      <c r="F12" s="492" t="str">
        <f ca="1">相手先マスタ!C12</f>
        <v/>
      </c>
      <c r="G12" s="493"/>
      <c r="H12" s="497" t="str">
        <f>IF(OR('入力フォーム（複数一括申請）'!C16=2,'入力フォーム（複数一括申請）'!C16=7),'入力フォームマスタ（複数一括申請）'!$X$4,IF('入力フォーム（複数一括申請）'!BJ16="","",'入力フォーム（複数一括申請）'!BJ16))</f>
        <v/>
      </c>
      <c r="I12" s="497" t="str">
        <f>IF(OR('入力フォーム（複数一括申請）'!C16=2,'入力フォーム（複数一括申請）'!C16=7),'入力フォームマスタ（複数一括申請）'!$Z$4,IF('入力フォーム（複数一括申請）'!BL16="","",'入力フォーム（複数一括申請）'!BL16))</f>
        <v/>
      </c>
      <c r="J12" s="497" t="str">
        <f>IF(OR('入力フォーム（複数一括申請）'!C16=2,'入力フォーム（複数一括申請）'!C16=7),'入力フォームマスタ（複数一括申請）'!$AB$4,IF('入力フォーム（複数一括申請）'!BN16="","",'入力フォーム（複数一括申請）'!BN16))</f>
        <v/>
      </c>
      <c r="K12" s="497" t="str">
        <f>IF(OR('入力フォーム（複数一括申請）'!C16=2,'入力フォーム（複数一括申請）'!C16=7),9,IF('入力フォーム（複数一括申請）'!BO16="","",LEFT('入力フォーム（複数一括申請）'!BO16,1)))</f>
        <v/>
      </c>
      <c r="L12" s="497" t="str">
        <f>IF(OR('入力フォーム（複数一括申請）'!C16=2,'入力フォーム（複数一括申請）'!C16=7),'入力フォームマスタ（複数一括申請）'!$AD$4,IF('入力フォーム（複数一括申請）'!BP16="","",'入力フォーム（複数一括申請）'!BP16))</f>
        <v/>
      </c>
      <c r="M12" s="497" t="str">
        <f>IF(OR('入力フォーム（複数一括申請）'!C16=2,'入力フォーム（複数一括申請）'!C16=7),'入力フォームマスタ（複数一括申請）'!$AE$4,IF('入力フォーム（複数一括申請）'!BQ16="","",'入力フォーム（複数一括申請）'!BQ16))</f>
        <v/>
      </c>
      <c r="N12" s="494" t="str">
        <f>IF(A12="","",IF(OR('入力フォーム（複数一括申請）'!BX16='入力フォームマスタ（複数一括申請）'!$F$17,'入力フォーム（複数一括申請）'!BX16='入力フォームマスタ（複数一括申請）'!$F$18),302,IF('入力フォーム（複数一括申請）'!BX16='入力フォームマスタ（複数一括申請）'!$F$20,310,IF('入力フォーム（複数一括申請）'!BX16='入力フォームマスタ（複数一括申請）'!$F$19,101,IF(AND('入力フォーム（複数一括申請）'!BX16='入力フォームマスタ（複数一括申請）'!$F$16,'入力フォーム（複数一括申請）'!BJ16="0009"),301,IF(AND('入力フォーム（複数一括申請）'!BX16='入力フォームマスタ（複数一括申請）'!$F$16,'入力フォーム（複数一括申請）'!BJ16="0153"),103,IF('入力フォーム（複数一括申請）'!BJ16=8888,"",100)))))))</f>
        <v/>
      </c>
      <c r="O12" s="494" t="str">
        <f t="shared" si="2"/>
        <v/>
      </c>
      <c r="P12" s="494" t="str">
        <f t="shared" si="3"/>
        <v/>
      </c>
      <c r="Q12" s="494" t="str">
        <f t="shared" si="4"/>
        <v/>
      </c>
      <c r="R12" s="494" t="str">
        <f t="shared" si="5"/>
        <v/>
      </c>
    </row>
    <row r="13" spans="1:18" ht="37.5" customHeight="1" x14ac:dyDescent="0.4">
      <c r="A13" s="491" t="str">
        <f>IF('入力フォーム（複数一括申請）'!D17="","",'入力フォーム（複数一括申請）'!D17)</f>
        <v/>
      </c>
      <c r="B13" s="492" t="str">
        <f>IF('入力フォーム（複数一括申請）'!E17="","",'入力フォーム（複数一括申請）'!E17)</f>
        <v/>
      </c>
      <c r="C13" s="494" t="str">
        <f t="shared" si="0"/>
        <v/>
      </c>
      <c r="D13" s="494" t="str">
        <f t="shared" si="1"/>
        <v/>
      </c>
      <c r="E13" s="493"/>
      <c r="F13" s="492" t="str">
        <f ca="1">相手先マスタ!C13</f>
        <v/>
      </c>
      <c r="G13" s="493"/>
      <c r="H13" s="497" t="str">
        <f>IF(OR('入力フォーム（複数一括申請）'!C17=2,'入力フォーム（複数一括申請）'!C17=7),'入力フォームマスタ（複数一括申請）'!$X$4,IF('入力フォーム（複数一括申請）'!BJ17="","",'入力フォーム（複数一括申請）'!BJ17))</f>
        <v/>
      </c>
      <c r="I13" s="497" t="str">
        <f>IF(OR('入力フォーム（複数一括申請）'!C17=2,'入力フォーム（複数一括申請）'!C17=7),'入力フォームマスタ（複数一括申請）'!$Z$4,IF('入力フォーム（複数一括申請）'!BL17="","",'入力フォーム（複数一括申請）'!BL17))</f>
        <v/>
      </c>
      <c r="J13" s="497" t="str">
        <f>IF(OR('入力フォーム（複数一括申請）'!C17=2,'入力フォーム（複数一括申請）'!C17=7),'入力フォームマスタ（複数一括申請）'!$AB$4,IF('入力フォーム（複数一括申請）'!BN17="","",'入力フォーム（複数一括申請）'!BN17))</f>
        <v/>
      </c>
      <c r="K13" s="497" t="str">
        <f>IF(OR('入力フォーム（複数一括申請）'!C17=2,'入力フォーム（複数一括申請）'!C17=7),9,IF('入力フォーム（複数一括申請）'!BO17="","",LEFT('入力フォーム（複数一括申請）'!BO17,1)))</f>
        <v/>
      </c>
      <c r="L13" s="497" t="str">
        <f>IF(OR('入力フォーム（複数一括申請）'!C17=2,'入力フォーム（複数一括申請）'!C17=7),'入力フォームマスタ（複数一括申請）'!$AD$4,IF('入力フォーム（複数一括申請）'!BP17="","",'入力フォーム（複数一括申請）'!BP17))</f>
        <v/>
      </c>
      <c r="M13" s="497" t="str">
        <f>IF(OR('入力フォーム（複数一括申請）'!C17=2,'入力フォーム（複数一括申請）'!C17=7),'入力フォームマスタ（複数一括申請）'!$AE$4,IF('入力フォーム（複数一括申請）'!BQ17="","",'入力フォーム（複数一括申請）'!BQ17))</f>
        <v/>
      </c>
      <c r="N13" s="494" t="str">
        <f>IF(A13="","",IF(OR('入力フォーム（複数一括申請）'!BX17='入力フォームマスタ（複数一括申請）'!$F$17,'入力フォーム（複数一括申請）'!BX17='入力フォームマスタ（複数一括申請）'!$F$18),302,IF('入力フォーム（複数一括申請）'!BX17='入力フォームマスタ（複数一括申請）'!$F$20,310,IF('入力フォーム（複数一括申請）'!BX17='入力フォームマスタ（複数一括申請）'!$F$19,101,IF(AND('入力フォーム（複数一括申請）'!BX17='入力フォームマスタ（複数一括申請）'!$F$16,'入力フォーム（複数一括申請）'!BJ17="0009"),301,IF(AND('入力フォーム（複数一括申請）'!BX17='入力フォームマスタ（複数一括申請）'!$F$16,'入力フォーム（複数一括申請）'!BJ17="0153"),103,IF('入力フォーム（複数一括申請）'!BJ17=8888,"",100)))))))</f>
        <v/>
      </c>
      <c r="O13" s="494" t="str">
        <f t="shared" si="2"/>
        <v/>
      </c>
      <c r="P13" s="494" t="str">
        <f t="shared" si="3"/>
        <v/>
      </c>
      <c r="Q13" s="494" t="str">
        <f t="shared" si="4"/>
        <v/>
      </c>
      <c r="R13" s="494" t="str">
        <f t="shared" si="5"/>
        <v/>
      </c>
    </row>
    <row r="14" spans="1:18" ht="37.5" customHeight="1" x14ac:dyDescent="0.4">
      <c r="A14" s="491" t="str">
        <f>IF('入力フォーム（複数一括申請）'!D18="","",'入力フォーム（複数一括申請）'!D18)</f>
        <v/>
      </c>
      <c r="B14" s="492" t="str">
        <f>IF('入力フォーム（複数一括申請）'!E18="","",'入力フォーム（複数一括申請）'!E18)</f>
        <v/>
      </c>
      <c r="C14" s="494" t="str">
        <f t="shared" si="0"/>
        <v/>
      </c>
      <c r="D14" s="494" t="str">
        <f t="shared" si="1"/>
        <v/>
      </c>
      <c r="E14" s="493"/>
      <c r="F14" s="492" t="str">
        <f ca="1">相手先マスタ!C14</f>
        <v/>
      </c>
      <c r="G14" s="493"/>
      <c r="H14" s="497" t="str">
        <f>IF(OR('入力フォーム（複数一括申請）'!C18=2,'入力フォーム（複数一括申請）'!C18=7),'入力フォームマスタ（複数一括申請）'!$X$4,IF('入力フォーム（複数一括申請）'!BJ18="","",'入力フォーム（複数一括申請）'!BJ18))</f>
        <v/>
      </c>
      <c r="I14" s="497" t="str">
        <f>IF(OR('入力フォーム（複数一括申請）'!C18=2,'入力フォーム（複数一括申請）'!C18=7),'入力フォームマスタ（複数一括申請）'!$Z$4,IF('入力フォーム（複数一括申請）'!BL18="","",'入力フォーム（複数一括申請）'!BL18))</f>
        <v/>
      </c>
      <c r="J14" s="497" t="str">
        <f>IF(OR('入力フォーム（複数一括申請）'!C18=2,'入力フォーム（複数一括申請）'!C18=7),'入力フォームマスタ（複数一括申請）'!$AB$4,IF('入力フォーム（複数一括申請）'!BN18="","",'入力フォーム（複数一括申請）'!BN18))</f>
        <v/>
      </c>
      <c r="K14" s="497" t="str">
        <f>IF(OR('入力フォーム（複数一括申請）'!C18=2,'入力フォーム（複数一括申請）'!C18=7),9,IF('入力フォーム（複数一括申請）'!BO18="","",LEFT('入力フォーム（複数一括申請）'!BO18,1)))</f>
        <v/>
      </c>
      <c r="L14" s="497" t="str">
        <f>IF(OR('入力フォーム（複数一括申請）'!C18=2,'入力フォーム（複数一括申請）'!C18=7),'入力フォームマスタ（複数一括申請）'!$AD$4,IF('入力フォーム（複数一括申請）'!BP18="","",'入力フォーム（複数一括申請）'!BP18))</f>
        <v/>
      </c>
      <c r="M14" s="497" t="str">
        <f>IF(OR('入力フォーム（複数一括申請）'!C18=2,'入力フォーム（複数一括申請）'!C18=7),'入力フォームマスタ（複数一括申請）'!$AE$4,IF('入力フォーム（複数一括申請）'!BQ18="","",'入力フォーム（複数一括申請）'!BQ18))</f>
        <v/>
      </c>
      <c r="N14" s="494" t="str">
        <f>IF(A14="","",IF(OR('入力フォーム（複数一括申請）'!BX18='入力フォームマスタ（複数一括申請）'!$F$17,'入力フォーム（複数一括申請）'!BX18='入力フォームマスタ（複数一括申請）'!$F$18),302,IF('入力フォーム（複数一括申請）'!BX18='入力フォームマスタ（複数一括申請）'!$F$20,310,IF('入力フォーム（複数一括申請）'!BX18='入力フォームマスタ（複数一括申請）'!$F$19,101,IF(AND('入力フォーム（複数一括申請）'!BX18='入力フォームマスタ（複数一括申請）'!$F$16,'入力フォーム（複数一括申請）'!BJ18="0009"),301,IF(AND('入力フォーム（複数一括申請）'!BX18='入力フォームマスタ（複数一括申請）'!$F$16,'入力フォーム（複数一括申請）'!BJ18="0153"),103,IF('入力フォーム（複数一括申請）'!BJ18=8888,"",100)))))))</f>
        <v/>
      </c>
      <c r="O14" s="494" t="str">
        <f t="shared" si="2"/>
        <v/>
      </c>
      <c r="P14" s="494" t="str">
        <f t="shared" si="3"/>
        <v/>
      </c>
      <c r="Q14" s="494" t="str">
        <f t="shared" si="4"/>
        <v/>
      </c>
      <c r="R14" s="494" t="str">
        <f t="shared" si="5"/>
        <v/>
      </c>
    </row>
    <row r="15" spans="1:18" ht="37.5" customHeight="1" x14ac:dyDescent="0.4">
      <c r="A15" s="491" t="str">
        <f>IF('入力フォーム（複数一括申請）'!D19="","",'入力フォーム（複数一括申請）'!D19)</f>
        <v/>
      </c>
      <c r="B15" s="492" t="str">
        <f>IF('入力フォーム（複数一括申請）'!E19="","",'入力フォーム（複数一括申請）'!E19)</f>
        <v/>
      </c>
      <c r="C15" s="494" t="str">
        <f t="shared" si="0"/>
        <v/>
      </c>
      <c r="D15" s="494" t="str">
        <f t="shared" si="1"/>
        <v/>
      </c>
      <c r="E15" s="493"/>
      <c r="F15" s="492" t="str">
        <f ca="1">相手先マスタ!C15</f>
        <v/>
      </c>
      <c r="G15" s="493"/>
      <c r="H15" s="497" t="str">
        <f>IF(OR('入力フォーム（複数一括申請）'!C19=2,'入力フォーム（複数一括申請）'!C19=7),'入力フォームマスタ（複数一括申請）'!$X$4,IF('入力フォーム（複数一括申請）'!BJ19="","",'入力フォーム（複数一括申請）'!BJ19))</f>
        <v/>
      </c>
      <c r="I15" s="497" t="str">
        <f>IF(OR('入力フォーム（複数一括申請）'!C19=2,'入力フォーム（複数一括申請）'!C19=7),'入力フォームマスタ（複数一括申請）'!$Z$4,IF('入力フォーム（複数一括申請）'!BL19="","",'入力フォーム（複数一括申請）'!BL19))</f>
        <v/>
      </c>
      <c r="J15" s="497" t="str">
        <f>IF(OR('入力フォーム（複数一括申請）'!C19=2,'入力フォーム（複数一括申請）'!C19=7),'入力フォームマスタ（複数一括申請）'!$AB$4,IF('入力フォーム（複数一括申請）'!BN19="","",'入力フォーム（複数一括申請）'!BN19))</f>
        <v/>
      </c>
      <c r="K15" s="497" t="str">
        <f>IF(OR('入力フォーム（複数一括申請）'!C19=2,'入力フォーム（複数一括申請）'!C19=7),9,IF('入力フォーム（複数一括申請）'!BO19="","",LEFT('入力フォーム（複数一括申請）'!BO19,1)))</f>
        <v/>
      </c>
      <c r="L15" s="497" t="str">
        <f>IF(OR('入力フォーム（複数一括申請）'!C19=2,'入力フォーム（複数一括申請）'!C19=7),'入力フォームマスタ（複数一括申請）'!$AD$4,IF('入力フォーム（複数一括申請）'!BP19="","",'入力フォーム（複数一括申請）'!BP19))</f>
        <v/>
      </c>
      <c r="M15" s="497" t="str">
        <f>IF(OR('入力フォーム（複数一括申請）'!C19=2,'入力フォーム（複数一括申請）'!C19=7),'入力フォームマスタ（複数一括申請）'!$AE$4,IF('入力フォーム（複数一括申請）'!BQ19="","",'入力フォーム（複数一括申請）'!BQ19))</f>
        <v/>
      </c>
      <c r="N15" s="494" t="str">
        <f>IF(A15="","",IF(OR('入力フォーム（複数一括申請）'!BX19='入力フォームマスタ（複数一括申請）'!$F$17,'入力フォーム（複数一括申請）'!BX19='入力フォームマスタ（複数一括申請）'!$F$18),302,IF('入力フォーム（複数一括申請）'!BX19='入力フォームマスタ（複数一括申請）'!$F$20,310,IF('入力フォーム（複数一括申請）'!BX19='入力フォームマスタ（複数一括申請）'!$F$19,101,IF(AND('入力フォーム（複数一括申請）'!BX19='入力フォームマスタ（複数一括申請）'!$F$16,'入力フォーム（複数一括申請）'!BJ19="0009"),301,IF(AND('入力フォーム（複数一括申請）'!BX19='入力フォームマスタ（複数一括申請）'!$F$16,'入力フォーム（複数一括申請）'!BJ19="0153"),103,IF('入力フォーム（複数一括申請）'!BJ19=8888,"",100)))))))</f>
        <v/>
      </c>
      <c r="O15" s="494" t="str">
        <f t="shared" si="2"/>
        <v/>
      </c>
      <c r="P15" s="494" t="str">
        <f t="shared" si="3"/>
        <v/>
      </c>
      <c r="Q15" s="494" t="str">
        <f t="shared" si="4"/>
        <v/>
      </c>
      <c r="R15" s="494" t="str">
        <f t="shared" si="5"/>
        <v/>
      </c>
    </row>
    <row r="16" spans="1:18" ht="37.5" customHeight="1" x14ac:dyDescent="0.4">
      <c r="A16" s="491" t="str">
        <f>IF('入力フォーム（複数一括申請）'!D20="","",'入力フォーム（複数一括申請）'!D20)</f>
        <v/>
      </c>
      <c r="B16" s="492" t="str">
        <f>IF('入力フォーム（複数一括申請）'!E20="","",'入力フォーム（複数一括申請）'!E20)</f>
        <v/>
      </c>
      <c r="C16" s="494" t="str">
        <f t="shared" si="0"/>
        <v/>
      </c>
      <c r="D16" s="494" t="str">
        <f t="shared" si="1"/>
        <v/>
      </c>
      <c r="E16" s="493"/>
      <c r="F16" s="492" t="str">
        <f ca="1">相手先マスタ!C16</f>
        <v/>
      </c>
      <c r="G16" s="493"/>
      <c r="H16" s="497" t="str">
        <f>IF(OR('入力フォーム（複数一括申請）'!C20=2,'入力フォーム（複数一括申請）'!C20=7),'入力フォームマスタ（複数一括申請）'!$X$4,IF('入力フォーム（複数一括申請）'!BJ20="","",'入力フォーム（複数一括申請）'!BJ20))</f>
        <v/>
      </c>
      <c r="I16" s="497" t="str">
        <f>IF(OR('入力フォーム（複数一括申請）'!C20=2,'入力フォーム（複数一括申請）'!C20=7),'入力フォームマスタ（複数一括申請）'!$Z$4,IF('入力フォーム（複数一括申請）'!BL20="","",'入力フォーム（複数一括申請）'!BL20))</f>
        <v/>
      </c>
      <c r="J16" s="497" t="str">
        <f>IF(OR('入力フォーム（複数一括申請）'!C20=2,'入力フォーム（複数一括申請）'!C20=7),'入力フォームマスタ（複数一括申請）'!$AB$4,IF('入力フォーム（複数一括申請）'!BN20="","",'入力フォーム（複数一括申請）'!BN20))</f>
        <v/>
      </c>
      <c r="K16" s="497" t="str">
        <f>IF(OR('入力フォーム（複数一括申請）'!C20=2,'入力フォーム（複数一括申請）'!C20=7),9,IF('入力フォーム（複数一括申請）'!BO20="","",LEFT('入力フォーム（複数一括申請）'!BO20,1)))</f>
        <v/>
      </c>
      <c r="L16" s="497" t="str">
        <f>IF(OR('入力フォーム（複数一括申請）'!C20=2,'入力フォーム（複数一括申請）'!C20=7),'入力フォームマスタ（複数一括申請）'!$AD$4,IF('入力フォーム（複数一括申請）'!BP20="","",'入力フォーム（複数一括申請）'!BP20))</f>
        <v/>
      </c>
      <c r="M16" s="497" t="str">
        <f>IF(OR('入力フォーム（複数一括申請）'!C20=2,'入力フォーム（複数一括申請）'!C20=7),'入力フォームマスタ（複数一括申請）'!$AE$4,IF('入力フォーム（複数一括申請）'!BQ20="","",'入力フォーム（複数一括申請）'!BQ20))</f>
        <v/>
      </c>
      <c r="N16" s="494" t="str">
        <f>IF(A16="","",IF(OR('入力フォーム（複数一括申請）'!BX20='入力フォームマスタ（複数一括申請）'!$F$17,'入力フォーム（複数一括申請）'!BX20='入力フォームマスタ（複数一括申請）'!$F$18),302,IF('入力フォーム（複数一括申請）'!BX20='入力フォームマスタ（複数一括申請）'!$F$20,310,IF('入力フォーム（複数一括申請）'!BX20='入力フォームマスタ（複数一括申請）'!$F$19,101,IF(AND('入力フォーム（複数一括申請）'!BX20='入力フォームマスタ（複数一括申請）'!$F$16,'入力フォーム（複数一括申請）'!BJ20="0009"),301,IF(AND('入力フォーム（複数一括申請）'!BX20='入力フォームマスタ（複数一括申請）'!$F$16,'入力フォーム（複数一括申請）'!BJ20="0153"),103,IF('入力フォーム（複数一括申請）'!BJ20=8888,"",100)))))))</f>
        <v/>
      </c>
      <c r="O16" s="494" t="str">
        <f t="shared" si="2"/>
        <v/>
      </c>
      <c r="P16" s="494" t="str">
        <f t="shared" si="3"/>
        <v/>
      </c>
      <c r="Q16" s="494" t="str">
        <f t="shared" si="4"/>
        <v/>
      </c>
      <c r="R16" s="494" t="str">
        <f t="shared" si="5"/>
        <v/>
      </c>
    </row>
    <row r="17" spans="1:18" ht="37.5" customHeight="1" x14ac:dyDescent="0.4">
      <c r="A17" s="491" t="str">
        <f>IF('入力フォーム（複数一括申請）'!D21="","",'入力フォーム（複数一括申請）'!D21)</f>
        <v/>
      </c>
      <c r="B17" s="492" t="str">
        <f>IF('入力フォーム（複数一括申請）'!E21="","",'入力フォーム（複数一括申請）'!E21)</f>
        <v/>
      </c>
      <c r="C17" s="494" t="str">
        <f t="shared" si="0"/>
        <v/>
      </c>
      <c r="D17" s="494" t="str">
        <f t="shared" si="1"/>
        <v/>
      </c>
      <c r="E17" s="493"/>
      <c r="F17" s="492" t="str">
        <f ca="1">相手先マスタ!C17</f>
        <v/>
      </c>
      <c r="G17" s="493"/>
      <c r="H17" s="497" t="str">
        <f>IF(OR('入力フォーム（複数一括申請）'!C21=2,'入力フォーム（複数一括申請）'!C21=7),'入力フォームマスタ（複数一括申請）'!$X$4,IF('入力フォーム（複数一括申請）'!BJ21="","",'入力フォーム（複数一括申請）'!BJ21))</f>
        <v/>
      </c>
      <c r="I17" s="497" t="str">
        <f>IF(OR('入力フォーム（複数一括申請）'!C21=2,'入力フォーム（複数一括申請）'!C21=7),'入力フォームマスタ（複数一括申請）'!$Z$4,IF('入力フォーム（複数一括申請）'!BL21="","",'入力フォーム（複数一括申請）'!BL21))</f>
        <v/>
      </c>
      <c r="J17" s="497" t="str">
        <f>IF(OR('入力フォーム（複数一括申請）'!C21=2,'入力フォーム（複数一括申請）'!C21=7),'入力フォームマスタ（複数一括申請）'!$AB$4,IF('入力フォーム（複数一括申請）'!BN21="","",'入力フォーム（複数一括申請）'!BN21))</f>
        <v/>
      </c>
      <c r="K17" s="497" t="str">
        <f>IF(OR('入力フォーム（複数一括申請）'!C21=2,'入力フォーム（複数一括申請）'!C21=7),9,IF('入力フォーム（複数一括申請）'!BO21="","",LEFT('入力フォーム（複数一括申請）'!BO21,1)))</f>
        <v/>
      </c>
      <c r="L17" s="497" t="str">
        <f>IF(OR('入力フォーム（複数一括申請）'!C21=2,'入力フォーム（複数一括申請）'!C21=7),'入力フォームマスタ（複数一括申請）'!$AD$4,IF('入力フォーム（複数一括申請）'!BP21="","",'入力フォーム（複数一括申請）'!BP21))</f>
        <v/>
      </c>
      <c r="M17" s="497" t="str">
        <f>IF(OR('入力フォーム（複数一括申請）'!C21=2,'入力フォーム（複数一括申請）'!C21=7),'入力フォームマスタ（複数一括申請）'!$AE$4,IF('入力フォーム（複数一括申請）'!BQ21="","",'入力フォーム（複数一括申請）'!BQ21))</f>
        <v/>
      </c>
      <c r="N17" s="494" t="str">
        <f>IF(A17="","",IF(OR('入力フォーム（複数一括申請）'!BX21='入力フォームマスタ（複数一括申請）'!$F$17,'入力フォーム（複数一括申請）'!BX21='入力フォームマスタ（複数一括申請）'!$F$18),302,IF('入力フォーム（複数一括申請）'!BX21='入力フォームマスタ（複数一括申請）'!$F$20,310,IF('入力フォーム（複数一括申請）'!BX21='入力フォームマスタ（複数一括申請）'!$F$19,101,IF(AND('入力フォーム（複数一括申請）'!BX21='入力フォームマスタ（複数一括申請）'!$F$16,'入力フォーム（複数一括申請）'!BJ21="0009"),301,IF(AND('入力フォーム（複数一括申請）'!BX21='入力フォームマスタ（複数一括申請）'!$F$16,'入力フォーム（複数一括申請）'!BJ21="0153"),103,IF('入力フォーム（複数一括申請）'!BJ21=8888,"",100)))))))</f>
        <v/>
      </c>
      <c r="O17" s="494" t="str">
        <f t="shared" si="2"/>
        <v/>
      </c>
      <c r="P17" s="494" t="str">
        <f t="shared" si="3"/>
        <v/>
      </c>
      <c r="Q17" s="494" t="str">
        <f t="shared" si="4"/>
        <v/>
      </c>
      <c r="R17" s="494" t="str">
        <f t="shared" si="5"/>
        <v/>
      </c>
    </row>
    <row r="18" spans="1:18" ht="37.5" customHeight="1" x14ac:dyDescent="0.4">
      <c r="A18" s="491" t="str">
        <f>IF('入力フォーム（複数一括申請）'!D22="","",'入力フォーム（複数一括申請）'!D22)</f>
        <v/>
      </c>
      <c r="B18" s="492" t="str">
        <f>IF('入力フォーム（複数一括申請）'!E22="","",'入力フォーム（複数一括申請）'!E22)</f>
        <v/>
      </c>
      <c r="C18" s="494" t="str">
        <f t="shared" si="0"/>
        <v/>
      </c>
      <c r="D18" s="494" t="str">
        <f t="shared" si="1"/>
        <v/>
      </c>
      <c r="E18" s="493"/>
      <c r="F18" s="492" t="str">
        <f ca="1">相手先マスタ!C18</f>
        <v/>
      </c>
      <c r="G18" s="493"/>
      <c r="H18" s="497" t="str">
        <f>IF(OR('入力フォーム（複数一括申請）'!C22=2,'入力フォーム（複数一括申請）'!C22=7),'入力フォームマスタ（複数一括申請）'!$X$4,IF('入力フォーム（複数一括申請）'!BJ22="","",'入力フォーム（複数一括申請）'!BJ22))</f>
        <v/>
      </c>
      <c r="I18" s="497" t="str">
        <f>IF(OR('入力フォーム（複数一括申請）'!C22=2,'入力フォーム（複数一括申請）'!C22=7),'入力フォームマスタ（複数一括申請）'!$Z$4,IF('入力フォーム（複数一括申請）'!BL22="","",'入力フォーム（複数一括申請）'!BL22))</f>
        <v/>
      </c>
      <c r="J18" s="497" t="str">
        <f>IF(OR('入力フォーム（複数一括申請）'!C22=2,'入力フォーム（複数一括申請）'!C22=7),'入力フォームマスタ（複数一括申請）'!$AB$4,IF('入力フォーム（複数一括申請）'!BN22="","",'入力フォーム（複数一括申請）'!BN22))</f>
        <v/>
      </c>
      <c r="K18" s="497" t="str">
        <f>IF(OR('入力フォーム（複数一括申請）'!C22=2,'入力フォーム（複数一括申請）'!C22=7),9,IF('入力フォーム（複数一括申請）'!BO22="","",LEFT('入力フォーム（複数一括申請）'!BO22,1)))</f>
        <v/>
      </c>
      <c r="L18" s="497" t="str">
        <f>IF(OR('入力フォーム（複数一括申請）'!C22=2,'入力フォーム（複数一括申請）'!C22=7),'入力フォームマスタ（複数一括申請）'!$AD$4,IF('入力フォーム（複数一括申請）'!BP22="","",'入力フォーム（複数一括申請）'!BP22))</f>
        <v/>
      </c>
      <c r="M18" s="497" t="str">
        <f>IF(OR('入力フォーム（複数一括申請）'!C22=2,'入力フォーム（複数一括申請）'!C22=7),'入力フォームマスタ（複数一括申請）'!$AE$4,IF('入力フォーム（複数一括申請）'!BQ22="","",'入力フォーム（複数一括申請）'!BQ22))</f>
        <v/>
      </c>
      <c r="N18" s="494" t="str">
        <f>IF(A18="","",IF(OR('入力フォーム（複数一括申請）'!BX22='入力フォームマスタ（複数一括申請）'!$F$17,'入力フォーム（複数一括申請）'!BX22='入力フォームマスタ（複数一括申請）'!$F$18),302,IF('入力フォーム（複数一括申請）'!BX22='入力フォームマスタ（複数一括申請）'!$F$20,310,IF('入力フォーム（複数一括申請）'!BX22='入力フォームマスタ（複数一括申請）'!$F$19,101,IF(AND('入力フォーム（複数一括申請）'!BX22='入力フォームマスタ（複数一括申請）'!$F$16,'入力フォーム（複数一括申請）'!BJ22="0009"),301,IF(AND('入力フォーム（複数一括申請）'!BX22='入力フォームマスタ（複数一括申請）'!$F$16,'入力フォーム（複数一括申請）'!BJ22="0153"),103,IF('入力フォーム（複数一括申請）'!BJ22=8888,"",100)))))))</f>
        <v/>
      </c>
      <c r="O18" s="494" t="str">
        <f t="shared" si="2"/>
        <v/>
      </c>
      <c r="P18" s="494" t="str">
        <f t="shared" si="3"/>
        <v/>
      </c>
      <c r="Q18" s="494" t="str">
        <f t="shared" si="4"/>
        <v/>
      </c>
      <c r="R18" s="494" t="str">
        <f t="shared" si="5"/>
        <v/>
      </c>
    </row>
    <row r="19" spans="1:18" ht="37.5" customHeight="1" x14ac:dyDescent="0.4">
      <c r="A19" s="491" t="str">
        <f>IF('入力フォーム（複数一括申請）'!D23="","",'入力フォーム（複数一括申請）'!D23)</f>
        <v/>
      </c>
      <c r="B19" s="492" t="str">
        <f>IF('入力フォーム（複数一括申請）'!E23="","",'入力フォーム（複数一括申請）'!E23)</f>
        <v/>
      </c>
      <c r="C19" s="494" t="str">
        <f t="shared" si="0"/>
        <v/>
      </c>
      <c r="D19" s="494" t="str">
        <f t="shared" si="1"/>
        <v/>
      </c>
      <c r="E19" s="493"/>
      <c r="F19" s="492" t="str">
        <f ca="1">相手先マスタ!C19</f>
        <v/>
      </c>
      <c r="G19" s="493"/>
      <c r="H19" s="497" t="str">
        <f>IF(OR('入力フォーム（複数一括申請）'!C23=2,'入力フォーム（複数一括申請）'!C23=7),'入力フォームマスタ（複数一括申請）'!$X$4,IF('入力フォーム（複数一括申請）'!BJ23="","",'入力フォーム（複数一括申請）'!BJ23))</f>
        <v/>
      </c>
      <c r="I19" s="497" t="str">
        <f>IF(OR('入力フォーム（複数一括申請）'!C23=2,'入力フォーム（複数一括申請）'!C23=7),'入力フォームマスタ（複数一括申請）'!$Z$4,IF('入力フォーム（複数一括申請）'!BL23="","",'入力フォーム（複数一括申請）'!BL23))</f>
        <v/>
      </c>
      <c r="J19" s="497" t="str">
        <f>IF(OR('入力フォーム（複数一括申請）'!C23=2,'入力フォーム（複数一括申請）'!C23=7),'入力フォームマスタ（複数一括申請）'!$AB$4,IF('入力フォーム（複数一括申請）'!BN23="","",'入力フォーム（複数一括申請）'!BN23))</f>
        <v/>
      </c>
      <c r="K19" s="497" t="str">
        <f>IF(OR('入力フォーム（複数一括申請）'!C23=2,'入力フォーム（複数一括申請）'!C23=7),9,IF('入力フォーム（複数一括申請）'!BO23="","",LEFT('入力フォーム（複数一括申請）'!BO23,1)))</f>
        <v/>
      </c>
      <c r="L19" s="497" t="str">
        <f>IF(OR('入力フォーム（複数一括申請）'!C23=2,'入力フォーム（複数一括申請）'!C23=7),'入力フォームマスタ（複数一括申請）'!$AD$4,IF('入力フォーム（複数一括申請）'!BP23="","",'入力フォーム（複数一括申請）'!BP23))</f>
        <v/>
      </c>
      <c r="M19" s="497" t="str">
        <f>IF(OR('入力フォーム（複数一括申請）'!C23=2,'入力フォーム（複数一括申請）'!C23=7),'入力フォームマスタ（複数一括申請）'!$AE$4,IF('入力フォーム（複数一括申請）'!BQ23="","",'入力フォーム（複数一括申請）'!BQ23))</f>
        <v/>
      </c>
      <c r="N19" s="494" t="str">
        <f>IF(A19="","",IF(OR('入力フォーム（複数一括申請）'!BX23='入力フォームマスタ（複数一括申請）'!$F$17,'入力フォーム（複数一括申請）'!BX23='入力フォームマスタ（複数一括申請）'!$F$18),302,IF('入力フォーム（複数一括申請）'!BX23='入力フォームマスタ（複数一括申請）'!$F$20,310,IF('入力フォーム（複数一括申請）'!BX23='入力フォームマスタ（複数一括申請）'!$F$19,101,IF(AND('入力フォーム（複数一括申請）'!BX23='入力フォームマスタ（複数一括申請）'!$F$16,'入力フォーム（複数一括申請）'!BJ23="0009"),301,IF(AND('入力フォーム（複数一括申請）'!BX23='入力フォームマスタ（複数一括申請）'!$F$16,'入力フォーム（複数一括申請）'!BJ23="0153"),103,IF('入力フォーム（複数一括申請）'!BJ23=8888,"",100)))))))</f>
        <v/>
      </c>
      <c r="O19" s="494" t="str">
        <f t="shared" si="2"/>
        <v/>
      </c>
      <c r="P19" s="494" t="str">
        <f t="shared" si="3"/>
        <v/>
      </c>
      <c r="Q19" s="494" t="str">
        <f t="shared" si="4"/>
        <v/>
      </c>
      <c r="R19" s="494" t="str">
        <f t="shared" si="5"/>
        <v/>
      </c>
    </row>
    <row r="20" spans="1:18" ht="37.5" customHeight="1" x14ac:dyDescent="0.4">
      <c r="A20" s="491" t="str">
        <f>IF('入力フォーム（複数一括申請）'!D24="","",'入力フォーム（複数一括申請）'!D24)</f>
        <v/>
      </c>
      <c r="B20" s="492" t="str">
        <f>IF('入力フォーム（複数一括申請）'!E24="","",'入力フォーム（複数一括申請）'!E24)</f>
        <v/>
      </c>
      <c r="C20" s="494" t="str">
        <f t="shared" si="0"/>
        <v/>
      </c>
      <c r="D20" s="494" t="str">
        <f t="shared" si="1"/>
        <v/>
      </c>
      <c r="E20" s="493"/>
      <c r="F20" s="492" t="str">
        <f ca="1">相手先マスタ!C20</f>
        <v/>
      </c>
      <c r="G20" s="493"/>
      <c r="H20" s="497" t="str">
        <f>IF(OR('入力フォーム（複数一括申請）'!C24=2,'入力フォーム（複数一括申請）'!C24=7),'入力フォームマスタ（複数一括申請）'!$X$4,IF('入力フォーム（複数一括申請）'!BJ24="","",'入力フォーム（複数一括申請）'!BJ24))</f>
        <v/>
      </c>
      <c r="I20" s="497" t="str">
        <f>IF(OR('入力フォーム（複数一括申請）'!C24=2,'入力フォーム（複数一括申請）'!C24=7),'入力フォームマスタ（複数一括申請）'!$Z$4,IF('入力フォーム（複数一括申請）'!BL24="","",'入力フォーム（複数一括申請）'!BL24))</f>
        <v/>
      </c>
      <c r="J20" s="497" t="str">
        <f>IF(OR('入力フォーム（複数一括申請）'!C24=2,'入力フォーム（複数一括申請）'!C24=7),'入力フォームマスタ（複数一括申請）'!$AB$4,IF('入力フォーム（複数一括申請）'!BN24="","",'入力フォーム（複数一括申請）'!BN24))</f>
        <v/>
      </c>
      <c r="K20" s="497" t="str">
        <f>IF(OR('入力フォーム（複数一括申請）'!C24=2,'入力フォーム（複数一括申請）'!C24=7),9,IF('入力フォーム（複数一括申請）'!BO24="","",LEFT('入力フォーム（複数一括申請）'!BO24,1)))</f>
        <v/>
      </c>
      <c r="L20" s="497" t="str">
        <f>IF(OR('入力フォーム（複数一括申請）'!C24=2,'入力フォーム（複数一括申請）'!C24=7),'入力フォームマスタ（複数一括申請）'!$AD$4,IF('入力フォーム（複数一括申請）'!BP24="","",'入力フォーム（複数一括申請）'!BP24))</f>
        <v/>
      </c>
      <c r="M20" s="497" t="str">
        <f>IF(OR('入力フォーム（複数一括申請）'!C24=2,'入力フォーム（複数一括申請）'!C24=7),'入力フォームマスタ（複数一括申請）'!$AE$4,IF('入力フォーム（複数一括申請）'!BQ24="","",'入力フォーム（複数一括申請）'!BQ24))</f>
        <v/>
      </c>
      <c r="N20" s="494" t="str">
        <f>IF(A20="","",IF(OR('入力フォーム（複数一括申請）'!BX24='入力フォームマスタ（複数一括申請）'!$F$17,'入力フォーム（複数一括申請）'!BX24='入力フォームマスタ（複数一括申請）'!$F$18),302,IF('入力フォーム（複数一括申請）'!BX24='入力フォームマスタ（複数一括申請）'!$F$20,310,IF('入力フォーム（複数一括申請）'!BX24='入力フォームマスタ（複数一括申請）'!$F$19,101,IF(AND('入力フォーム（複数一括申請）'!BX24='入力フォームマスタ（複数一括申請）'!$F$16,'入力フォーム（複数一括申請）'!BJ24="0009"),301,IF(AND('入力フォーム（複数一括申請）'!BX24='入力フォームマスタ（複数一括申請）'!$F$16,'入力フォーム（複数一括申請）'!BJ24="0153"),103,IF('入力フォーム（複数一括申請）'!BJ24=8888,"",100)))))))</f>
        <v/>
      </c>
      <c r="O20" s="494" t="str">
        <f t="shared" si="2"/>
        <v/>
      </c>
      <c r="P20" s="494" t="str">
        <f t="shared" si="3"/>
        <v/>
      </c>
      <c r="Q20" s="494" t="str">
        <f t="shared" si="4"/>
        <v/>
      </c>
      <c r="R20" s="494" t="str">
        <f t="shared" si="5"/>
        <v/>
      </c>
    </row>
    <row r="21" spans="1:18" ht="37.5" customHeight="1" x14ac:dyDescent="0.4">
      <c r="A21" s="491" t="str">
        <f>IF('入力フォーム（複数一括申請）'!D25="","",'入力フォーム（複数一括申請）'!D25)</f>
        <v/>
      </c>
      <c r="B21" s="492" t="str">
        <f>IF('入力フォーム（複数一括申請）'!E25="","",'入力フォーム（複数一括申請）'!E25)</f>
        <v/>
      </c>
      <c r="C21" s="494" t="str">
        <f t="shared" si="0"/>
        <v/>
      </c>
      <c r="D21" s="494" t="str">
        <f t="shared" si="1"/>
        <v/>
      </c>
      <c r="E21" s="493"/>
      <c r="F21" s="492" t="str">
        <f ca="1">相手先マスタ!C21</f>
        <v/>
      </c>
      <c r="G21" s="493"/>
      <c r="H21" s="497" t="str">
        <f>IF(OR('入力フォーム（複数一括申請）'!C25=2,'入力フォーム（複数一括申請）'!C25=7),'入力フォームマスタ（複数一括申請）'!$X$4,IF('入力フォーム（複数一括申請）'!BJ25="","",'入力フォーム（複数一括申請）'!BJ25))</f>
        <v/>
      </c>
      <c r="I21" s="497" t="str">
        <f>IF(OR('入力フォーム（複数一括申請）'!C25=2,'入力フォーム（複数一括申請）'!C25=7),'入力フォームマスタ（複数一括申請）'!$Z$4,IF('入力フォーム（複数一括申請）'!BL25="","",'入力フォーム（複数一括申請）'!BL25))</f>
        <v/>
      </c>
      <c r="J21" s="497" t="str">
        <f>IF(OR('入力フォーム（複数一括申請）'!C25=2,'入力フォーム（複数一括申請）'!C25=7),'入力フォームマスタ（複数一括申請）'!$AB$4,IF('入力フォーム（複数一括申請）'!BN25="","",'入力フォーム（複数一括申請）'!BN25))</f>
        <v/>
      </c>
      <c r="K21" s="497" t="str">
        <f>IF(OR('入力フォーム（複数一括申請）'!C25=2,'入力フォーム（複数一括申請）'!C25=7),9,IF('入力フォーム（複数一括申請）'!BO25="","",LEFT('入力フォーム（複数一括申請）'!BO25,1)))</f>
        <v/>
      </c>
      <c r="L21" s="497" t="str">
        <f>IF(OR('入力フォーム（複数一括申請）'!C25=2,'入力フォーム（複数一括申請）'!C25=7),'入力フォームマスタ（複数一括申請）'!$AD$4,IF('入力フォーム（複数一括申請）'!BP25="","",'入力フォーム（複数一括申請）'!BP25))</f>
        <v/>
      </c>
      <c r="M21" s="497" t="str">
        <f>IF(OR('入力フォーム（複数一括申請）'!C25=2,'入力フォーム（複数一括申請）'!C25=7),'入力フォームマスタ（複数一括申請）'!$AE$4,IF('入力フォーム（複数一括申請）'!BQ25="","",'入力フォーム（複数一括申請）'!BQ25))</f>
        <v/>
      </c>
      <c r="N21" s="494" t="str">
        <f>IF(A21="","",IF(OR('入力フォーム（複数一括申請）'!BX25='入力フォームマスタ（複数一括申請）'!$F$17,'入力フォーム（複数一括申請）'!BX25='入力フォームマスタ（複数一括申請）'!$F$18),302,IF('入力フォーム（複数一括申請）'!BX25='入力フォームマスタ（複数一括申請）'!$F$20,310,IF('入力フォーム（複数一括申請）'!BX25='入力フォームマスタ（複数一括申請）'!$F$19,101,IF(AND('入力フォーム（複数一括申請）'!BX25='入力フォームマスタ（複数一括申請）'!$F$16,'入力フォーム（複数一括申請）'!BJ25="0009"),301,IF(AND('入力フォーム（複数一括申請）'!BX25='入力フォームマスタ（複数一括申請）'!$F$16,'入力フォーム（複数一括申請）'!BJ25="0153"),103,IF('入力フォーム（複数一括申請）'!BJ25=8888,"",100)))))))</f>
        <v/>
      </c>
      <c r="O21" s="494" t="str">
        <f t="shared" si="2"/>
        <v/>
      </c>
      <c r="P21" s="494" t="str">
        <f t="shared" si="3"/>
        <v/>
      </c>
      <c r="Q21" s="494" t="str">
        <f t="shared" si="4"/>
        <v/>
      </c>
      <c r="R21" s="494" t="str">
        <f t="shared" si="5"/>
        <v/>
      </c>
    </row>
    <row r="22" spans="1:18" ht="37.5" customHeight="1" x14ac:dyDescent="0.4">
      <c r="A22" s="491" t="str">
        <f>IF('入力フォーム（複数一括申請）'!D26="","",'入力フォーム（複数一括申請）'!D26)</f>
        <v/>
      </c>
      <c r="B22" s="492" t="str">
        <f>IF('入力フォーム（複数一括申請）'!E26="","",'入力フォーム（複数一括申請）'!E26)</f>
        <v/>
      </c>
      <c r="C22" s="494" t="str">
        <f t="shared" si="0"/>
        <v/>
      </c>
      <c r="D22" s="494" t="str">
        <f t="shared" si="1"/>
        <v/>
      </c>
      <c r="E22" s="493"/>
      <c r="F22" s="492" t="str">
        <f ca="1">相手先マスタ!C22</f>
        <v/>
      </c>
      <c r="G22" s="493"/>
      <c r="H22" s="497" t="str">
        <f>IF(OR('入力フォーム（複数一括申請）'!C26=2,'入力フォーム（複数一括申請）'!C26=7),'入力フォームマスタ（複数一括申請）'!$X$4,IF('入力フォーム（複数一括申請）'!BJ26="","",'入力フォーム（複数一括申請）'!BJ26))</f>
        <v/>
      </c>
      <c r="I22" s="497" t="str">
        <f>IF(OR('入力フォーム（複数一括申請）'!C26=2,'入力フォーム（複数一括申請）'!C26=7),'入力フォームマスタ（複数一括申請）'!$Z$4,IF('入力フォーム（複数一括申請）'!BL26="","",'入力フォーム（複数一括申請）'!BL26))</f>
        <v/>
      </c>
      <c r="J22" s="497" t="str">
        <f>IF(OR('入力フォーム（複数一括申請）'!C26=2,'入力フォーム（複数一括申請）'!C26=7),'入力フォームマスタ（複数一括申請）'!$AB$4,IF('入力フォーム（複数一括申請）'!BN26="","",'入力フォーム（複数一括申請）'!BN26))</f>
        <v/>
      </c>
      <c r="K22" s="497" t="str">
        <f>IF(OR('入力フォーム（複数一括申請）'!C26=2,'入力フォーム（複数一括申請）'!C26=7),9,IF('入力フォーム（複数一括申請）'!BO26="","",LEFT('入力フォーム（複数一括申請）'!BO26,1)))</f>
        <v/>
      </c>
      <c r="L22" s="497" t="str">
        <f>IF(OR('入力フォーム（複数一括申請）'!C26=2,'入力フォーム（複数一括申請）'!C26=7),'入力フォームマスタ（複数一括申請）'!$AD$4,IF('入力フォーム（複数一括申請）'!BP26="","",'入力フォーム（複数一括申請）'!BP26))</f>
        <v/>
      </c>
      <c r="M22" s="497" t="str">
        <f>IF(OR('入力フォーム（複数一括申請）'!C26=2,'入力フォーム（複数一括申請）'!C26=7),'入力フォームマスタ（複数一括申請）'!$AE$4,IF('入力フォーム（複数一括申請）'!BQ26="","",'入力フォーム（複数一括申請）'!BQ26))</f>
        <v/>
      </c>
      <c r="N22" s="494" t="str">
        <f>IF(A22="","",IF(OR('入力フォーム（複数一括申請）'!BX26='入力フォームマスタ（複数一括申請）'!$F$17,'入力フォーム（複数一括申請）'!BX26='入力フォームマスタ（複数一括申請）'!$F$18),302,IF('入力フォーム（複数一括申請）'!BX26='入力フォームマスタ（複数一括申請）'!$F$20,310,IF('入力フォーム（複数一括申請）'!BX26='入力フォームマスタ（複数一括申請）'!$F$19,101,IF(AND('入力フォーム（複数一括申請）'!BX26='入力フォームマスタ（複数一括申請）'!$F$16,'入力フォーム（複数一括申請）'!BJ26="0009"),301,IF(AND('入力フォーム（複数一括申請）'!BX26='入力フォームマスタ（複数一括申請）'!$F$16,'入力フォーム（複数一括申請）'!BJ26="0153"),103,IF('入力フォーム（複数一括申請）'!BJ26=8888,"",100)))))))</f>
        <v/>
      </c>
      <c r="O22" s="494" t="str">
        <f t="shared" si="2"/>
        <v/>
      </c>
      <c r="P22" s="494" t="str">
        <f t="shared" si="3"/>
        <v/>
      </c>
      <c r="Q22" s="494" t="str">
        <f t="shared" si="4"/>
        <v/>
      </c>
      <c r="R22" s="494" t="str">
        <f t="shared" si="5"/>
        <v/>
      </c>
    </row>
    <row r="23" spans="1:18" ht="37.5" customHeight="1" x14ac:dyDescent="0.4">
      <c r="A23" s="491" t="str">
        <f>IF('入力フォーム（複数一括申請）'!D27="","",'入力フォーム（複数一括申請）'!D27)</f>
        <v/>
      </c>
      <c r="B23" s="492" t="str">
        <f>IF('入力フォーム（複数一括申請）'!E27="","",'入力フォーム（複数一括申請）'!E27)</f>
        <v/>
      </c>
      <c r="C23" s="494" t="str">
        <f t="shared" si="0"/>
        <v/>
      </c>
      <c r="D23" s="494" t="str">
        <f t="shared" si="1"/>
        <v/>
      </c>
      <c r="E23" s="493"/>
      <c r="F23" s="492" t="str">
        <f ca="1">相手先マスタ!C23</f>
        <v/>
      </c>
      <c r="G23" s="493"/>
      <c r="H23" s="497" t="str">
        <f>IF(OR('入力フォーム（複数一括申請）'!C27=2,'入力フォーム（複数一括申請）'!C27=7),'入力フォームマスタ（複数一括申請）'!$X$4,IF('入力フォーム（複数一括申請）'!BJ27="","",'入力フォーム（複数一括申請）'!BJ27))</f>
        <v/>
      </c>
      <c r="I23" s="497" t="str">
        <f>IF(OR('入力フォーム（複数一括申請）'!C27=2,'入力フォーム（複数一括申請）'!C27=7),'入力フォームマスタ（複数一括申請）'!$Z$4,IF('入力フォーム（複数一括申請）'!BL27="","",'入力フォーム（複数一括申請）'!BL27))</f>
        <v/>
      </c>
      <c r="J23" s="497" t="str">
        <f>IF(OR('入力フォーム（複数一括申請）'!C27=2,'入力フォーム（複数一括申請）'!C27=7),'入力フォームマスタ（複数一括申請）'!$AB$4,IF('入力フォーム（複数一括申請）'!BN27="","",'入力フォーム（複数一括申請）'!BN27))</f>
        <v/>
      </c>
      <c r="K23" s="497" t="str">
        <f>IF(OR('入力フォーム（複数一括申請）'!C27=2,'入力フォーム（複数一括申請）'!C27=7),9,IF('入力フォーム（複数一括申請）'!BO27="","",LEFT('入力フォーム（複数一括申請）'!BO27,1)))</f>
        <v/>
      </c>
      <c r="L23" s="497" t="str">
        <f>IF(OR('入力フォーム（複数一括申請）'!C27=2,'入力フォーム（複数一括申請）'!C27=7),'入力フォームマスタ（複数一括申請）'!$AD$4,IF('入力フォーム（複数一括申請）'!BP27="","",'入力フォーム（複数一括申請）'!BP27))</f>
        <v/>
      </c>
      <c r="M23" s="497" t="str">
        <f>IF(OR('入力フォーム（複数一括申請）'!C27=2,'入力フォーム（複数一括申請）'!C27=7),'入力フォームマスタ（複数一括申請）'!$AE$4,IF('入力フォーム（複数一括申請）'!BQ27="","",'入力フォーム（複数一括申請）'!BQ27))</f>
        <v/>
      </c>
      <c r="N23" s="494" t="str">
        <f>IF(A23="","",IF(OR('入力フォーム（複数一括申請）'!BX27='入力フォームマスタ（複数一括申請）'!$F$17,'入力フォーム（複数一括申請）'!BX27='入力フォームマスタ（複数一括申請）'!$F$18),302,IF('入力フォーム（複数一括申請）'!BX27='入力フォームマスタ（複数一括申請）'!$F$20,310,IF('入力フォーム（複数一括申請）'!BX27='入力フォームマスタ（複数一括申請）'!$F$19,101,IF(AND('入力フォーム（複数一括申請）'!BX27='入力フォームマスタ（複数一括申請）'!$F$16,'入力フォーム（複数一括申請）'!BJ27="0009"),301,IF(AND('入力フォーム（複数一括申請）'!BX27='入力フォームマスタ（複数一括申請）'!$F$16,'入力フォーム（複数一括申請）'!BJ27="0153"),103,IF('入力フォーム（複数一括申請）'!BJ27=8888,"",100)))))))</f>
        <v/>
      </c>
      <c r="O23" s="494" t="str">
        <f t="shared" si="2"/>
        <v/>
      </c>
      <c r="P23" s="494" t="str">
        <f t="shared" si="3"/>
        <v/>
      </c>
      <c r="Q23" s="494" t="str">
        <f t="shared" si="4"/>
        <v/>
      </c>
      <c r="R23" s="494" t="str">
        <f t="shared" si="5"/>
        <v/>
      </c>
    </row>
    <row r="24" spans="1:18" ht="37.5" customHeight="1" x14ac:dyDescent="0.4">
      <c r="A24" s="491" t="str">
        <f>IF('入力フォーム（複数一括申請）'!D28="","",'入力フォーム（複数一括申請）'!D28)</f>
        <v/>
      </c>
      <c r="B24" s="492" t="str">
        <f>IF('入力フォーム（複数一括申請）'!E28="","",'入力フォーム（複数一括申請）'!E28)</f>
        <v/>
      </c>
      <c r="C24" s="494" t="str">
        <f t="shared" si="0"/>
        <v/>
      </c>
      <c r="D24" s="494" t="str">
        <f t="shared" si="1"/>
        <v/>
      </c>
      <c r="E24" s="493"/>
      <c r="F24" s="492" t="str">
        <f ca="1">相手先マスタ!C24</f>
        <v/>
      </c>
      <c r="G24" s="493"/>
      <c r="H24" s="497" t="str">
        <f>IF(OR('入力フォーム（複数一括申請）'!C28=2,'入力フォーム（複数一括申請）'!C28=7),'入力フォームマスタ（複数一括申請）'!$X$4,IF('入力フォーム（複数一括申請）'!BJ28="","",'入力フォーム（複数一括申請）'!BJ28))</f>
        <v/>
      </c>
      <c r="I24" s="497" t="str">
        <f>IF(OR('入力フォーム（複数一括申請）'!C28=2,'入力フォーム（複数一括申請）'!C28=7),'入力フォームマスタ（複数一括申請）'!$Z$4,IF('入力フォーム（複数一括申請）'!BL28="","",'入力フォーム（複数一括申請）'!BL28))</f>
        <v/>
      </c>
      <c r="J24" s="497" t="str">
        <f>IF(OR('入力フォーム（複数一括申請）'!C28=2,'入力フォーム（複数一括申請）'!C28=7),'入力フォームマスタ（複数一括申請）'!$AB$4,IF('入力フォーム（複数一括申請）'!BN28="","",'入力フォーム（複数一括申請）'!BN28))</f>
        <v/>
      </c>
      <c r="K24" s="497" t="str">
        <f>IF(OR('入力フォーム（複数一括申請）'!C28=2,'入力フォーム（複数一括申請）'!C28=7),9,IF('入力フォーム（複数一括申請）'!BO28="","",LEFT('入力フォーム（複数一括申請）'!BO28,1)))</f>
        <v/>
      </c>
      <c r="L24" s="497" t="str">
        <f>IF(OR('入力フォーム（複数一括申請）'!C28=2,'入力フォーム（複数一括申請）'!C28=7),'入力フォームマスタ（複数一括申請）'!$AD$4,IF('入力フォーム（複数一括申請）'!BP28="","",'入力フォーム（複数一括申請）'!BP28))</f>
        <v/>
      </c>
      <c r="M24" s="497" t="str">
        <f>IF(OR('入力フォーム（複数一括申請）'!C28=2,'入力フォーム（複数一括申請）'!C28=7),'入力フォームマスタ（複数一括申請）'!$AE$4,IF('入力フォーム（複数一括申請）'!BQ28="","",'入力フォーム（複数一括申請）'!BQ28))</f>
        <v/>
      </c>
      <c r="N24" s="494" t="str">
        <f>IF(A24="","",IF(OR('入力フォーム（複数一括申請）'!BX28='入力フォームマスタ（複数一括申請）'!$F$17,'入力フォーム（複数一括申請）'!BX28='入力フォームマスタ（複数一括申請）'!$F$18),302,IF('入力フォーム（複数一括申請）'!BX28='入力フォームマスタ（複数一括申請）'!$F$20,310,IF('入力フォーム（複数一括申請）'!BX28='入力フォームマスタ（複数一括申請）'!$F$19,101,IF(AND('入力フォーム（複数一括申請）'!BX28='入力フォームマスタ（複数一括申請）'!$F$16,'入力フォーム（複数一括申請）'!BJ28="0009"),301,IF(AND('入力フォーム（複数一括申請）'!BX28='入力フォームマスタ（複数一括申請）'!$F$16,'入力フォーム（複数一括申請）'!BJ28="0153"),103,IF('入力フォーム（複数一括申請）'!BJ28=8888,"",100)))))))</f>
        <v/>
      </c>
      <c r="O24" s="494" t="str">
        <f t="shared" si="2"/>
        <v/>
      </c>
      <c r="P24" s="494" t="str">
        <f t="shared" si="3"/>
        <v/>
      </c>
      <c r="Q24" s="494" t="str">
        <f t="shared" si="4"/>
        <v/>
      </c>
      <c r="R24" s="494" t="str">
        <f t="shared" si="5"/>
        <v/>
      </c>
    </row>
    <row r="25" spans="1:18" ht="37.5" customHeight="1" x14ac:dyDescent="0.4">
      <c r="A25" s="491" t="str">
        <f>IF('入力フォーム（複数一括申請）'!D29="","",'入力フォーム（複数一括申請）'!D29)</f>
        <v/>
      </c>
      <c r="B25" s="492" t="str">
        <f>IF('入力フォーム（複数一括申請）'!E29="","",'入力フォーム（複数一括申請）'!E29)</f>
        <v/>
      </c>
      <c r="C25" s="494" t="str">
        <f t="shared" si="0"/>
        <v/>
      </c>
      <c r="D25" s="494" t="str">
        <f t="shared" si="1"/>
        <v/>
      </c>
      <c r="E25" s="493"/>
      <c r="F25" s="492" t="str">
        <f ca="1">相手先マスタ!C25</f>
        <v/>
      </c>
      <c r="G25" s="493"/>
      <c r="H25" s="497" t="str">
        <f>IF(OR('入力フォーム（複数一括申請）'!C29=2,'入力フォーム（複数一括申請）'!C29=7),'入力フォームマスタ（複数一括申請）'!$X$4,IF('入力フォーム（複数一括申請）'!BJ29="","",'入力フォーム（複数一括申請）'!BJ29))</f>
        <v/>
      </c>
      <c r="I25" s="497" t="str">
        <f>IF(OR('入力フォーム（複数一括申請）'!C29=2,'入力フォーム（複数一括申請）'!C29=7),'入力フォームマスタ（複数一括申請）'!$Z$4,IF('入力フォーム（複数一括申請）'!BL29="","",'入力フォーム（複数一括申請）'!BL29))</f>
        <v/>
      </c>
      <c r="J25" s="497" t="str">
        <f>IF(OR('入力フォーム（複数一括申請）'!C29=2,'入力フォーム（複数一括申請）'!C29=7),'入力フォームマスタ（複数一括申請）'!$AB$4,IF('入力フォーム（複数一括申請）'!BN29="","",'入力フォーム（複数一括申請）'!BN29))</f>
        <v/>
      </c>
      <c r="K25" s="497" t="str">
        <f>IF(OR('入力フォーム（複数一括申請）'!C29=2,'入力フォーム（複数一括申請）'!C29=7),9,IF('入力フォーム（複数一括申請）'!BO29="","",LEFT('入力フォーム（複数一括申請）'!BO29,1)))</f>
        <v/>
      </c>
      <c r="L25" s="497" t="str">
        <f>IF(OR('入力フォーム（複数一括申請）'!C29=2,'入力フォーム（複数一括申請）'!C29=7),'入力フォームマスタ（複数一括申請）'!$AD$4,IF('入力フォーム（複数一括申請）'!BP29="","",'入力フォーム（複数一括申請）'!BP29))</f>
        <v/>
      </c>
      <c r="M25" s="497" t="str">
        <f>IF(OR('入力フォーム（複数一括申請）'!C29=2,'入力フォーム（複数一括申請）'!C29=7),'入力フォームマスタ（複数一括申請）'!$AE$4,IF('入力フォーム（複数一括申請）'!BQ29="","",'入力フォーム（複数一括申請）'!BQ29))</f>
        <v/>
      </c>
      <c r="N25" s="494" t="str">
        <f>IF(A25="","",IF(OR('入力フォーム（複数一括申請）'!BX29='入力フォームマスタ（複数一括申請）'!$F$17,'入力フォーム（複数一括申請）'!BX29='入力フォームマスタ（複数一括申請）'!$F$18),302,IF('入力フォーム（複数一括申請）'!BX29='入力フォームマスタ（複数一括申請）'!$F$20,310,IF('入力フォーム（複数一括申請）'!BX29='入力フォームマスタ（複数一括申請）'!$F$19,101,IF(AND('入力フォーム（複数一括申請）'!BX29='入力フォームマスタ（複数一括申請）'!$F$16,'入力フォーム（複数一括申請）'!BJ29="0009"),301,IF(AND('入力フォーム（複数一括申請）'!BX29='入力フォームマスタ（複数一括申請）'!$F$16,'入力フォーム（複数一括申請）'!BJ29="0153"),103,IF('入力フォーム（複数一括申請）'!BJ29=8888,"",100)))))))</f>
        <v/>
      </c>
      <c r="O25" s="494" t="str">
        <f t="shared" si="2"/>
        <v/>
      </c>
      <c r="P25" s="494" t="str">
        <f t="shared" si="3"/>
        <v/>
      </c>
      <c r="Q25" s="494" t="str">
        <f t="shared" si="4"/>
        <v/>
      </c>
      <c r="R25" s="494" t="str">
        <f t="shared" si="5"/>
        <v/>
      </c>
    </row>
    <row r="26" spans="1:18" ht="37.5" customHeight="1" x14ac:dyDescent="0.4">
      <c r="A26" s="491" t="str">
        <f>IF('入力フォーム（複数一括申請）'!D30="","",'入力フォーム（複数一括申請）'!D30)</f>
        <v/>
      </c>
      <c r="B26" s="492" t="str">
        <f>IF('入力フォーム（複数一括申請）'!E30="","",'入力フォーム（複数一括申請）'!E30)</f>
        <v/>
      </c>
      <c r="C26" s="494" t="str">
        <f t="shared" si="0"/>
        <v/>
      </c>
      <c r="D26" s="494" t="str">
        <f t="shared" si="1"/>
        <v/>
      </c>
      <c r="E26" s="493"/>
      <c r="F26" s="492" t="str">
        <f ca="1">相手先マスタ!C26</f>
        <v/>
      </c>
      <c r="G26" s="493"/>
      <c r="H26" s="497" t="str">
        <f>IF(OR('入力フォーム（複数一括申請）'!C30=2,'入力フォーム（複数一括申請）'!C30=7),'入力フォームマスタ（複数一括申請）'!$X$4,IF('入力フォーム（複数一括申請）'!BJ30="","",'入力フォーム（複数一括申請）'!BJ30))</f>
        <v/>
      </c>
      <c r="I26" s="497" t="str">
        <f>IF(OR('入力フォーム（複数一括申請）'!C30=2,'入力フォーム（複数一括申請）'!C30=7),'入力フォームマスタ（複数一括申請）'!$Z$4,IF('入力フォーム（複数一括申請）'!BL30="","",'入力フォーム（複数一括申請）'!BL30))</f>
        <v/>
      </c>
      <c r="J26" s="497" t="str">
        <f>IF(OR('入力フォーム（複数一括申請）'!C30=2,'入力フォーム（複数一括申請）'!C30=7),'入力フォームマスタ（複数一括申請）'!$AB$4,IF('入力フォーム（複数一括申請）'!BN30="","",'入力フォーム（複数一括申請）'!BN30))</f>
        <v/>
      </c>
      <c r="K26" s="497" t="str">
        <f>IF(OR('入力フォーム（複数一括申請）'!C30=2,'入力フォーム（複数一括申請）'!C30=7),9,IF('入力フォーム（複数一括申請）'!BO30="","",LEFT('入力フォーム（複数一括申請）'!BO30,1)))</f>
        <v/>
      </c>
      <c r="L26" s="497" t="str">
        <f>IF(OR('入力フォーム（複数一括申請）'!C30=2,'入力フォーム（複数一括申請）'!C30=7),'入力フォームマスタ（複数一括申請）'!$AD$4,IF('入力フォーム（複数一括申請）'!BP30="","",'入力フォーム（複数一括申請）'!BP30))</f>
        <v/>
      </c>
      <c r="M26" s="497" t="str">
        <f>IF(OR('入力フォーム（複数一括申請）'!C30=2,'入力フォーム（複数一括申請）'!C30=7),'入力フォームマスタ（複数一括申請）'!$AE$4,IF('入力フォーム（複数一括申請）'!BQ30="","",'入力フォーム（複数一括申請）'!BQ30))</f>
        <v/>
      </c>
      <c r="N26" s="494" t="str">
        <f>IF(A26="","",IF(OR('入力フォーム（複数一括申請）'!BX30='入力フォームマスタ（複数一括申請）'!$F$17,'入力フォーム（複数一括申請）'!BX30='入力フォームマスタ（複数一括申請）'!$F$18),302,IF('入力フォーム（複数一括申請）'!BX30='入力フォームマスタ（複数一括申請）'!$F$20,310,IF('入力フォーム（複数一括申請）'!BX30='入力フォームマスタ（複数一括申請）'!$F$19,101,IF(AND('入力フォーム（複数一括申請）'!BX30='入力フォームマスタ（複数一括申請）'!$F$16,'入力フォーム（複数一括申請）'!BJ30="0009"),301,IF(AND('入力フォーム（複数一括申請）'!BX30='入力フォームマスタ（複数一括申請）'!$F$16,'入力フォーム（複数一括申請）'!BJ30="0153"),103,IF('入力フォーム（複数一括申請）'!BJ30=8888,"",100)))))))</f>
        <v/>
      </c>
      <c r="O26" s="494" t="str">
        <f t="shared" si="2"/>
        <v/>
      </c>
      <c r="P26" s="494" t="str">
        <f t="shared" si="3"/>
        <v/>
      </c>
      <c r="Q26" s="494" t="str">
        <f t="shared" si="4"/>
        <v/>
      </c>
      <c r="R26" s="494" t="str">
        <f t="shared" si="5"/>
        <v/>
      </c>
    </row>
    <row r="27" spans="1:18" ht="37.5" customHeight="1" x14ac:dyDescent="0.4">
      <c r="A27" s="491" t="str">
        <f>IF('入力フォーム（複数一括申請）'!D31="","",'入力フォーム（複数一括申請）'!D31)</f>
        <v/>
      </c>
      <c r="B27" s="492" t="str">
        <f>IF('入力フォーム（複数一括申請）'!E31="","",'入力フォーム（複数一括申請）'!E31)</f>
        <v/>
      </c>
      <c r="C27" s="494" t="str">
        <f t="shared" si="0"/>
        <v/>
      </c>
      <c r="D27" s="494" t="str">
        <f t="shared" si="1"/>
        <v/>
      </c>
      <c r="E27" s="493"/>
      <c r="F27" s="492" t="str">
        <f ca="1">相手先マスタ!C27</f>
        <v/>
      </c>
      <c r="G27" s="493"/>
      <c r="H27" s="497" t="str">
        <f>IF(OR('入力フォーム（複数一括申請）'!C31=2,'入力フォーム（複数一括申請）'!C31=7),'入力フォームマスタ（複数一括申請）'!$X$4,IF('入力フォーム（複数一括申請）'!BJ31="","",'入力フォーム（複数一括申請）'!BJ31))</f>
        <v/>
      </c>
      <c r="I27" s="497" t="str">
        <f>IF(OR('入力フォーム（複数一括申請）'!C31=2,'入力フォーム（複数一括申請）'!C31=7),'入力フォームマスタ（複数一括申請）'!$Z$4,IF('入力フォーム（複数一括申請）'!BL31="","",'入力フォーム（複数一括申請）'!BL31))</f>
        <v/>
      </c>
      <c r="J27" s="497" t="str">
        <f>IF(OR('入力フォーム（複数一括申請）'!C31=2,'入力フォーム（複数一括申請）'!C31=7),'入力フォームマスタ（複数一括申請）'!$AB$4,IF('入力フォーム（複数一括申請）'!BN31="","",'入力フォーム（複数一括申請）'!BN31))</f>
        <v/>
      </c>
      <c r="K27" s="497" t="str">
        <f>IF(OR('入力フォーム（複数一括申請）'!C31=2,'入力フォーム（複数一括申請）'!C31=7),9,IF('入力フォーム（複数一括申請）'!BO31="","",LEFT('入力フォーム（複数一括申請）'!BO31,1)))</f>
        <v/>
      </c>
      <c r="L27" s="497" t="str">
        <f>IF(OR('入力フォーム（複数一括申請）'!C31=2,'入力フォーム（複数一括申請）'!C31=7),'入力フォームマスタ（複数一括申請）'!$AD$4,IF('入力フォーム（複数一括申請）'!BP31="","",'入力フォーム（複数一括申請）'!BP31))</f>
        <v/>
      </c>
      <c r="M27" s="497" t="str">
        <f>IF(OR('入力フォーム（複数一括申請）'!C31=2,'入力フォーム（複数一括申請）'!C31=7),'入力フォームマスタ（複数一括申請）'!$AE$4,IF('入力フォーム（複数一括申請）'!BQ31="","",'入力フォーム（複数一括申請）'!BQ31))</f>
        <v/>
      </c>
      <c r="N27" s="494" t="str">
        <f>IF(A27="","",IF(OR('入力フォーム（複数一括申請）'!BX31='入力フォームマスタ（複数一括申請）'!$F$17,'入力フォーム（複数一括申請）'!BX31='入力フォームマスタ（複数一括申請）'!$F$18),302,IF('入力フォーム（複数一括申請）'!BX31='入力フォームマスタ（複数一括申請）'!$F$20,310,IF('入力フォーム（複数一括申請）'!BX31='入力フォームマスタ（複数一括申請）'!$F$19,101,IF(AND('入力フォーム（複数一括申請）'!BX31='入力フォームマスタ（複数一括申請）'!$F$16,'入力フォーム（複数一括申請）'!BJ31="0009"),301,IF(AND('入力フォーム（複数一括申請）'!BX31='入力フォームマスタ（複数一括申請）'!$F$16,'入力フォーム（複数一括申請）'!BJ31="0153"),103,IF('入力フォーム（複数一括申請）'!BJ31=8888,"",100)))))))</f>
        <v/>
      </c>
      <c r="O27" s="494" t="str">
        <f t="shared" si="2"/>
        <v/>
      </c>
      <c r="P27" s="494" t="str">
        <f t="shared" si="3"/>
        <v/>
      </c>
      <c r="Q27" s="494" t="str">
        <f t="shared" si="4"/>
        <v/>
      </c>
      <c r="R27" s="494" t="str">
        <f t="shared" si="5"/>
        <v/>
      </c>
    </row>
    <row r="28" spans="1:18" ht="37.5" customHeight="1" x14ac:dyDescent="0.4">
      <c r="A28" s="491" t="str">
        <f>IF('入力フォーム（複数一括申請）'!D32="","",'入力フォーム（複数一括申請）'!D32)</f>
        <v/>
      </c>
      <c r="B28" s="492" t="str">
        <f>IF('入力フォーム（複数一括申請）'!E32="","",'入力フォーム（複数一括申請）'!E32)</f>
        <v/>
      </c>
      <c r="C28" s="494" t="str">
        <f t="shared" si="0"/>
        <v/>
      </c>
      <c r="D28" s="494" t="str">
        <f t="shared" si="1"/>
        <v/>
      </c>
      <c r="E28" s="493"/>
      <c r="F28" s="492" t="str">
        <f ca="1">相手先マスタ!C28</f>
        <v/>
      </c>
      <c r="G28" s="493"/>
      <c r="H28" s="497" t="str">
        <f>IF(OR('入力フォーム（複数一括申請）'!C32=2,'入力フォーム（複数一括申請）'!C32=7),'入力フォームマスタ（複数一括申請）'!$X$4,IF('入力フォーム（複数一括申請）'!BJ32="","",'入力フォーム（複数一括申請）'!BJ32))</f>
        <v/>
      </c>
      <c r="I28" s="497" t="str">
        <f>IF(OR('入力フォーム（複数一括申請）'!C32=2,'入力フォーム（複数一括申請）'!C32=7),'入力フォームマスタ（複数一括申請）'!$Z$4,IF('入力フォーム（複数一括申請）'!BL32="","",'入力フォーム（複数一括申請）'!BL32))</f>
        <v/>
      </c>
      <c r="J28" s="497" t="str">
        <f>IF(OR('入力フォーム（複数一括申請）'!C32=2,'入力フォーム（複数一括申請）'!C32=7),'入力フォームマスタ（複数一括申請）'!$AB$4,IF('入力フォーム（複数一括申請）'!BN32="","",'入力フォーム（複数一括申請）'!BN32))</f>
        <v/>
      </c>
      <c r="K28" s="497" t="str">
        <f>IF(OR('入力フォーム（複数一括申請）'!C32=2,'入力フォーム（複数一括申請）'!C32=7),9,IF('入力フォーム（複数一括申請）'!BO32="","",LEFT('入力フォーム（複数一括申請）'!BO32,1)))</f>
        <v/>
      </c>
      <c r="L28" s="497" t="str">
        <f>IF(OR('入力フォーム（複数一括申請）'!C32=2,'入力フォーム（複数一括申請）'!C32=7),'入力フォームマスタ（複数一括申請）'!$AD$4,IF('入力フォーム（複数一括申請）'!BP32="","",'入力フォーム（複数一括申請）'!BP32))</f>
        <v/>
      </c>
      <c r="M28" s="497" t="str">
        <f>IF(OR('入力フォーム（複数一括申請）'!C32=2,'入力フォーム（複数一括申請）'!C32=7),'入力フォームマスタ（複数一括申請）'!$AE$4,IF('入力フォーム（複数一括申請）'!BQ32="","",'入力フォーム（複数一括申請）'!BQ32))</f>
        <v/>
      </c>
      <c r="N28" s="494" t="str">
        <f>IF(A28="","",IF(OR('入力フォーム（複数一括申請）'!BX32='入力フォームマスタ（複数一括申請）'!$F$17,'入力フォーム（複数一括申請）'!BX32='入力フォームマスタ（複数一括申請）'!$F$18),302,IF('入力フォーム（複数一括申請）'!BX32='入力フォームマスタ（複数一括申請）'!$F$20,310,IF('入力フォーム（複数一括申請）'!BX32='入力フォームマスタ（複数一括申請）'!$F$19,101,IF(AND('入力フォーム（複数一括申請）'!BX32='入力フォームマスタ（複数一括申請）'!$F$16,'入力フォーム（複数一括申請）'!BJ32="0009"),301,IF(AND('入力フォーム（複数一括申請）'!BX32='入力フォームマスタ（複数一括申請）'!$F$16,'入力フォーム（複数一括申請）'!BJ32="0153"),103,IF('入力フォーム（複数一括申請）'!BJ32=8888,"",100)))))))</f>
        <v/>
      </c>
      <c r="O28" s="494" t="str">
        <f t="shared" si="2"/>
        <v/>
      </c>
      <c r="P28" s="494" t="str">
        <f t="shared" si="3"/>
        <v/>
      </c>
      <c r="Q28" s="494" t="str">
        <f t="shared" si="4"/>
        <v/>
      </c>
      <c r="R28" s="494" t="str">
        <f t="shared" si="5"/>
        <v/>
      </c>
    </row>
    <row r="29" spans="1:18" ht="37.5" customHeight="1" x14ac:dyDescent="0.4">
      <c r="A29" s="491" t="str">
        <f>IF('入力フォーム（複数一括申請）'!D33="","",'入力フォーム（複数一括申請）'!D33)</f>
        <v/>
      </c>
      <c r="B29" s="492" t="str">
        <f>IF('入力フォーム（複数一括申請）'!E33="","",'入力フォーム（複数一括申請）'!E33)</f>
        <v/>
      </c>
      <c r="C29" s="494" t="str">
        <f t="shared" si="0"/>
        <v/>
      </c>
      <c r="D29" s="494" t="str">
        <f t="shared" si="1"/>
        <v/>
      </c>
      <c r="E29" s="493"/>
      <c r="F29" s="492" t="str">
        <f ca="1">相手先マスタ!C29</f>
        <v/>
      </c>
      <c r="G29" s="493"/>
      <c r="H29" s="497" t="str">
        <f>IF(OR('入力フォーム（複数一括申請）'!C33=2,'入力フォーム（複数一括申請）'!C33=7),'入力フォームマスタ（複数一括申請）'!$X$4,IF('入力フォーム（複数一括申請）'!BJ33="","",'入力フォーム（複数一括申請）'!BJ33))</f>
        <v/>
      </c>
      <c r="I29" s="497" t="str">
        <f>IF(OR('入力フォーム（複数一括申請）'!C33=2,'入力フォーム（複数一括申請）'!C33=7),'入力フォームマスタ（複数一括申請）'!$Z$4,IF('入力フォーム（複数一括申請）'!BL33="","",'入力フォーム（複数一括申請）'!BL33))</f>
        <v/>
      </c>
      <c r="J29" s="497" t="str">
        <f>IF(OR('入力フォーム（複数一括申請）'!C33=2,'入力フォーム（複数一括申請）'!C33=7),'入力フォームマスタ（複数一括申請）'!$AB$4,IF('入力フォーム（複数一括申請）'!BN33="","",'入力フォーム（複数一括申請）'!BN33))</f>
        <v/>
      </c>
      <c r="K29" s="497" t="str">
        <f>IF(OR('入力フォーム（複数一括申請）'!C33=2,'入力フォーム（複数一括申請）'!C33=7),9,IF('入力フォーム（複数一括申請）'!BO33="","",LEFT('入力フォーム（複数一括申請）'!BO33,1)))</f>
        <v/>
      </c>
      <c r="L29" s="497" t="str">
        <f>IF(OR('入力フォーム（複数一括申請）'!C33=2,'入力フォーム（複数一括申請）'!C33=7),'入力フォームマスタ（複数一括申請）'!$AD$4,IF('入力フォーム（複数一括申請）'!BP33="","",'入力フォーム（複数一括申請）'!BP33))</f>
        <v/>
      </c>
      <c r="M29" s="497" t="str">
        <f>IF(OR('入力フォーム（複数一括申請）'!C33=2,'入力フォーム（複数一括申請）'!C33=7),'入力フォームマスタ（複数一括申請）'!$AE$4,IF('入力フォーム（複数一括申請）'!BQ33="","",'入力フォーム（複数一括申請）'!BQ33))</f>
        <v/>
      </c>
      <c r="N29" s="494" t="str">
        <f>IF(A29="","",IF(OR('入力フォーム（複数一括申請）'!BX33='入力フォームマスタ（複数一括申請）'!$F$17,'入力フォーム（複数一括申請）'!BX33='入力フォームマスタ（複数一括申請）'!$F$18),302,IF('入力フォーム（複数一括申請）'!BX33='入力フォームマスタ（複数一括申請）'!$F$20,310,IF('入力フォーム（複数一括申請）'!BX33='入力フォームマスタ（複数一括申請）'!$F$19,101,IF(AND('入力フォーム（複数一括申請）'!BX33='入力フォームマスタ（複数一括申請）'!$F$16,'入力フォーム（複数一括申請）'!BJ33="0009"),301,IF(AND('入力フォーム（複数一括申請）'!BX33='入力フォームマスタ（複数一括申請）'!$F$16,'入力フォーム（複数一括申請）'!BJ33="0153"),103,IF('入力フォーム（複数一括申請）'!BJ33=8888,"",100)))))))</f>
        <v/>
      </c>
      <c r="O29" s="494" t="str">
        <f t="shared" si="2"/>
        <v/>
      </c>
      <c r="P29" s="494" t="str">
        <f t="shared" si="3"/>
        <v/>
      </c>
      <c r="Q29" s="494" t="str">
        <f t="shared" si="4"/>
        <v/>
      </c>
      <c r="R29" s="494" t="str">
        <f t="shared" si="5"/>
        <v/>
      </c>
    </row>
    <row r="30" spans="1:18" ht="37.5" customHeight="1" x14ac:dyDescent="0.4">
      <c r="A30" s="491" t="str">
        <f>IF('入力フォーム（複数一括申請）'!D34="","",'入力フォーム（複数一括申請）'!D34)</f>
        <v/>
      </c>
      <c r="B30" s="492" t="str">
        <f>IF('入力フォーム（複数一括申請）'!E34="","",'入力フォーム（複数一括申請）'!E34)</f>
        <v/>
      </c>
      <c r="C30" s="494" t="str">
        <f t="shared" si="0"/>
        <v/>
      </c>
      <c r="D30" s="494" t="str">
        <f t="shared" si="1"/>
        <v/>
      </c>
      <c r="E30" s="493"/>
      <c r="F30" s="492" t="str">
        <f ca="1">相手先マスタ!C30</f>
        <v/>
      </c>
      <c r="G30" s="493"/>
      <c r="H30" s="497" t="str">
        <f>IF(OR('入力フォーム（複数一括申請）'!C34=2,'入力フォーム（複数一括申請）'!C34=7),'入力フォームマスタ（複数一括申請）'!$X$4,IF('入力フォーム（複数一括申請）'!BJ34="","",'入力フォーム（複数一括申請）'!BJ34))</f>
        <v/>
      </c>
      <c r="I30" s="497" t="str">
        <f>IF(OR('入力フォーム（複数一括申請）'!C34=2,'入力フォーム（複数一括申請）'!C34=7),'入力フォームマスタ（複数一括申請）'!$Z$4,IF('入力フォーム（複数一括申請）'!BL34="","",'入力フォーム（複数一括申請）'!BL34))</f>
        <v/>
      </c>
      <c r="J30" s="497" t="str">
        <f>IF(OR('入力フォーム（複数一括申請）'!C34=2,'入力フォーム（複数一括申請）'!C34=7),'入力フォームマスタ（複数一括申請）'!$AB$4,IF('入力フォーム（複数一括申請）'!BN34="","",'入力フォーム（複数一括申請）'!BN34))</f>
        <v/>
      </c>
      <c r="K30" s="497" t="str">
        <f>IF(OR('入力フォーム（複数一括申請）'!C34=2,'入力フォーム（複数一括申請）'!C34=7),9,IF('入力フォーム（複数一括申請）'!BO34="","",LEFT('入力フォーム（複数一括申請）'!BO34,1)))</f>
        <v/>
      </c>
      <c r="L30" s="497" t="str">
        <f>IF(OR('入力フォーム（複数一括申請）'!C34=2,'入力フォーム（複数一括申請）'!C34=7),'入力フォームマスタ（複数一括申請）'!$AD$4,IF('入力フォーム（複数一括申請）'!BP34="","",'入力フォーム（複数一括申請）'!BP34))</f>
        <v/>
      </c>
      <c r="M30" s="497" t="str">
        <f>IF(OR('入力フォーム（複数一括申請）'!C34=2,'入力フォーム（複数一括申請）'!C34=7),'入力フォームマスタ（複数一括申請）'!$AE$4,IF('入力フォーム（複数一括申請）'!BQ34="","",'入力フォーム（複数一括申請）'!BQ34))</f>
        <v/>
      </c>
      <c r="N30" s="494" t="str">
        <f>IF(A30="","",IF(OR('入力フォーム（複数一括申請）'!BX34='入力フォームマスタ（複数一括申請）'!$F$17,'入力フォーム（複数一括申請）'!BX34='入力フォームマスタ（複数一括申請）'!$F$18),302,IF('入力フォーム（複数一括申請）'!BX34='入力フォームマスタ（複数一括申請）'!$F$20,310,IF('入力フォーム（複数一括申請）'!BX34='入力フォームマスタ（複数一括申請）'!$F$19,101,IF(AND('入力フォーム（複数一括申請）'!BX34='入力フォームマスタ（複数一括申請）'!$F$16,'入力フォーム（複数一括申請）'!BJ34="0009"),301,IF(AND('入力フォーム（複数一括申請）'!BX34='入力フォームマスタ（複数一括申請）'!$F$16,'入力フォーム（複数一括申請）'!BJ34="0153"),103,IF('入力フォーム（複数一括申請）'!BJ34=8888,"",100)))))))</f>
        <v/>
      </c>
      <c r="O30" s="494" t="str">
        <f t="shared" si="2"/>
        <v/>
      </c>
      <c r="P30" s="494" t="str">
        <f t="shared" si="3"/>
        <v/>
      </c>
      <c r="Q30" s="494" t="str">
        <f t="shared" si="4"/>
        <v/>
      </c>
      <c r="R30" s="494" t="str">
        <f t="shared" si="5"/>
        <v/>
      </c>
    </row>
    <row r="31" spans="1:18" ht="37.5" customHeight="1" x14ac:dyDescent="0.4">
      <c r="A31" s="491" t="str">
        <f>IF('入力フォーム（複数一括申請）'!D35="","",'入力フォーム（複数一括申請）'!D35)</f>
        <v/>
      </c>
      <c r="B31" s="492" t="str">
        <f>IF('入力フォーム（複数一括申請）'!E35="","",'入力フォーム（複数一括申請）'!E35)</f>
        <v/>
      </c>
      <c r="C31" s="494" t="str">
        <f t="shared" si="0"/>
        <v/>
      </c>
      <c r="D31" s="494" t="str">
        <f t="shared" si="1"/>
        <v/>
      </c>
      <c r="E31" s="493"/>
      <c r="F31" s="492" t="str">
        <f ca="1">相手先マスタ!C31</f>
        <v/>
      </c>
      <c r="G31" s="493"/>
      <c r="H31" s="497" t="str">
        <f>IF(OR('入力フォーム（複数一括申請）'!C35=2,'入力フォーム（複数一括申請）'!C35=7),'入力フォームマスタ（複数一括申請）'!$X$4,IF('入力フォーム（複数一括申請）'!BJ35="","",'入力フォーム（複数一括申請）'!BJ35))</f>
        <v/>
      </c>
      <c r="I31" s="497" t="str">
        <f>IF(OR('入力フォーム（複数一括申請）'!C35=2,'入力フォーム（複数一括申請）'!C35=7),'入力フォームマスタ（複数一括申請）'!$Z$4,IF('入力フォーム（複数一括申請）'!BL35="","",'入力フォーム（複数一括申請）'!BL35))</f>
        <v/>
      </c>
      <c r="J31" s="497" t="str">
        <f>IF(OR('入力フォーム（複数一括申請）'!C35=2,'入力フォーム（複数一括申請）'!C35=7),'入力フォームマスタ（複数一括申請）'!$AB$4,IF('入力フォーム（複数一括申請）'!BN35="","",'入力フォーム（複数一括申請）'!BN35))</f>
        <v/>
      </c>
      <c r="K31" s="497" t="str">
        <f>IF(OR('入力フォーム（複数一括申請）'!C35=2,'入力フォーム（複数一括申請）'!C35=7),9,IF('入力フォーム（複数一括申請）'!BO35="","",LEFT('入力フォーム（複数一括申請）'!BO35,1)))</f>
        <v/>
      </c>
      <c r="L31" s="497" t="str">
        <f>IF(OR('入力フォーム（複数一括申請）'!C35=2,'入力フォーム（複数一括申請）'!C35=7),'入力フォームマスタ（複数一括申請）'!$AD$4,IF('入力フォーム（複数一括申請）'!BP35="","",'入力フォーム（複数一括申請）'!BP35))</f>
        <v/>
      </c>
      <c r="M31" s="497" t="str">
        <f>IF(OR('入力フォーム（複数一括申請）'!C35=2,'入力フォーム（複数一括申請）'!C35=7),'入力フォームマスタ（複数一括申請）'!$AE$4,IF('入力フォーム（複数一括申請）'!BQ35="","",'入力フォーム（複数一括申請）'!BQ35))</f>
        <v/>
      </c>
      <c r="N31" s="494" t="str">
        <f>IF(A31="","",IF(OR('入力フォーム（複数一括申請）'!BX35='入力フォームマスタ（複数一括申請）'!$F$17,'入力フォーム（複数一括申請）'!BX35='入力フォームマスタ（複数一括申請）'!$F$18),302,IF('入力フォーム（複数一括申請）'!BX35='入力フォームマスタ（複数一括申請）'!$F$20,310,IF('入力フォーム（複数一括申請）'!BX35='入力フォームマスタ（複数一括申請）'!$F$19,101,IF(AND('入力フォーム（複数一括申請）'!BX35='入力フォームマスタ（複数一括申請）'!$F$16,'入力フォーム（複数一括申請）'!BJ35="0009"),301,IF(AND('入力フォーム（複数一括申請）'!BX35='入力フォームマスタ（複数一括申請）'!$F$16,'入力フォーム（複数一括申請）'!BJ35="0153"),103,IF('入力フォーム（複数一括申請）'!BJ35=8888,"",100)))))))</f>
        <v/>
      </c>
      <c r="O31" s="494" t="str">
        <f t="shared" si="2"/>
        <v/>
      </c>
      <c r="P31" s="494" t="str">
        <f t="shared" si="3"/>
        <v/>
      </c>
      <c r="Q31" s="494" t="str">
        <f t="shared" si="4"/>
        <v/>
      </c>
      <c r="R31" s="494" t="str">
        <f t="shared" si="5"/>
        <v/>
      </c>
    </row>
    <row r="32" spans="1:18" ht="37.5" customHeight="1" x14ac:dyDescent="0.4">
      <c r="A32" s="491" t="str">
        <f>IF('入力フォーム（複数一括申請）'!D36="","",'入力フォーム（複数一括申請）'!D36)</f>
        <v/>
      </c>
      <c r="B32" s="492" t="str">
        <f>IF('入力フォーム（複数一括申請）'!E36="","",'入力フォーム（複数一括申請）'!E36)</f>
        <v/>
      </c>
      <c r="C32" s="494" t="str">
        <f t="shared" si="0"/>
        <v/>
      </c>
      <c r="D32" s="494" t="str">
        <f t="shared" si="1"/>
        <v/>
      </c>
      <c r="E32" s="493"/>
      <c r="F32" s="492" t="str">
        <f ca="1">相手先マスタ!C32</f>
        <v/>
      </c>
      <c r="G32" s="493"/>
      <c r="H32" s="497" t="str">
        <f>IF(OR('入力フォーム（複数一括申請）'!C36=2,'入力フォーム（複数一括申請）'!C36=7),'入力フォームマスタ（複数一括申請）'!$X$4,IF('入力フォーム（複数一括申請）'!BJ36="","",'入力フォーム（複数一括申請）'!BJ36))</f>
        <v/>
      </c>
      <c r="I32" s="497" t="str">
        <f>IF(OR('入力フォーム（複数一括申請）'!C36=2,'入力フォーム（複数一括申請）'!C36=7),'入力フォームマスタ（複数一括申請）'!$Z$4,IF('入力フォーム（複数一括申請）'!BL36="","",'入力フォーム（複数一括申請）'!BL36))</f>
        <v/>
      </c>
      <c r="J32" s="497" t="str">
        <f>IF(OR('入力フォーム（複数一括申請）'!C36=2,'入力フォーム（複数一括申請）'!C36=7),'入力フォームマスタ（複数一括申請）'!$AB$4,IF('入力フォーム（複数一括申請）'!BN36="","",'入力フォーム（複数一括申請）'!BN36))</f>
        <v/>
      </c>
      <c r="K32" s="497" t="str">
        <f>IF(OR('入力フォーム（複数一括申請）'!C36=2,'入力フォーム（複数一括申請）'!C36=7),9,IF('入力フォーム（複数一括申請）'!BO36="","",LEFT('入力フォーム（複数一括申請）'!BO36,1)))</f>
        <v/>
      </c>
      <c r="L32" s="497" t="str">
        <f>IF(OR('入力フォーム（複数一括申請）'!C36=2,'入力フォーム（複数一括申請）'!C36=7),'入力フォームマスタ（複数一括申請）'!$AD$4,IF('入力フォーム（複数一括申請）'!BP36="","",'入力フォーム（複数一括申請）'!BP36))</f>
        <v/>
      </c>
      <c r="M32" s="497" t="str">
        <f>IF(OR('入力フォーム（複数一括申請）'!C36=2,'入力フォーム（複数一括申請）'!C36=7),'入力フォームマスタ（複数一括申請）'!$AE$4,IF('入力フォーム（複数一括申請）'!BQ36="","",'入力フォーム（複数一括申請）'!BQ36))</f>
        <v/>
      </c>
      <c r="N32" s="494" t="str">
        <f>IF(A32="","",IF(OR('入力フォーム（複数一括申請）'!BX36='入力フォームマスタ（複数一括申請）'!$F$17,'入力フォーム（複数一括申請）'!BX36='入力フォームマスタ（複数一括申請）'!$F$18),302,IF('入力フォーム（複数一括申請）'!BX36='入力フォームマスタ（複数一括申請）'!$F$20,310,IF('入力フォーム（複数一括申請）'!BX36='入力フォームマスタ（複数一括申請）'!$F$19,101,IF(AND('入力フォーム（複数一括申請）'!BX36='入力フォームマスタ（複数一括申請）'!$F$16,'入力フォーム（複数一括申請）'!BJ36="0009"),301,IF(AND('入力フォーム（複数一括申請）'!BX36='入力フォームマスタ（複数一括申請）'!$F$16,'入力フォーム（複数一括申請）'!BJ36="0153"),103,IF('入力フォーム（複数一括申請）'!BJ36=8888,"",100)))))))</f>
        <v/>
      </c>
      <c r="O32" s="494" t="str">
        <f t="shared" si="2"/>
        <v/>
      </c>
      <c r="P32" s="494" t="str">
        <f t="shared" si="3"/>
        <v/>
      </c>
      <c r="Q32" s="494" t="str">
        <f t="shared" si="4"/>
        <v/>
      </c>
      <c r="R32" s="494" t="str">
        <f t="shared" si="5"/>
        <v/>
      </c>
    </row>
    <row r="33" spans="1:18" ht="37.5" customHeight="1" x14ac:dyDescent="0.4">
      <c r="A33" s="491" t="str">
        <f>IF('入力フォーム（複数一括申請）'!D37="","",'入力フォーム（複数一括申請）'!D37)</f>
        <v/>
      </c>
      <c r="B33" s="492" t="str">
        <f>IF('入力フォーム（複数一括申請）'!E37="","",'入力フォーム（複数一括申請）'!E37)</f>
        <v/>
      </c>
      <c r="C33" s="494" t="str">
        <f t="shared" si="0"/>
        <v/>
      </c>
      <c r="D33" s="494" t="str">
        <f t="shared" si="1"/>
        <v/>
      </c>
      <c r="E33" s="493"/>
      <c r="F33" s="492" t="str">
        <f ca="1">相手先マスタ!C33</f>
        <v/>
      </c>
      <c r="G33" s="493"/>
      <c r="H33" s="497" t="str">
        <f>IF(OR('入力フォーム（複数一括申請）'!C37=2,'入力フォーム（複数一括申請）'!C37=7),'入力フォームマスタ（複数一括申請）'!$X$4,IF('入力フォーム（複数一括申請）'!BJ37="","",'入力フォーム（複数一括申請）'!BJ37))</f>
        <v/>
      </c>
      <c r="I33" s="497" t="str">
        <f>IF(OR('入力フォーム（複数一括申請）'!C37=2,'入力フォーム（複数一括申請）'!C37=7),'入力フォームマスタ（複数一括申請）'!$Z$4,IF('入力フォーム（複数一括申請）'!BL37="","",'入力フォーム（複数一括申請）'!BL37))</f>
        <v/>
      </c>
      <c r="J33" s="497" t="str">
        <f>IF(OR('入力フォーム（複数一括申請）'!C37=2,'入力フォーム（複数一括申請）'!C37=7),'入力フォームマスタ（複数一括申請）'!$AB$4,IF('入力フォーム（複数一括申請）'!BN37="","",'入力フォーム（複数一括申請）'!BN37))</f>
        <v/>
      </c>
      <c r="K33" s="497" t="str">
        <f>IF(OR('入力フォーム（複数一括申請）'!C37=2,'入力フォーム（複数一括申請）'!C37=7),9,IF('入力フォーム（複数一括申請）'!BO37="","",LEFT('入力フォーム（複数一括申請）'!BO37,1)))</f>
        <v/>
      </c>
      <c r="L33" s="497" t="str">
        <f>IF(OR('入力フォーム（複数一括申請）'!C37=2,'入力フォーム（複数一括申請）'!C37=7),'入力フォームマスタ（複数一括申請）'!$AD$4,IF('入力フォーム（複数一括申請）'!BP37="","",'入力フォーム（複数一括申請）'!BP37))</f>
        <v/>
      </c>
      <c r="M33" s="497" t="str">
        <f>IF(OR('入力フォーム（複数一括申請）'!C37=2,'入力フォーム（複数一括申請）'!C37=7),'入力フォームマスタ（複数一括申請）'!$AE$4,IF('入力フォーム（複数一括申請）'!BQ37="","",'入力フォーム（複数一括申請）'!BQ37))</f>
        <v/>
      </c>
      <c r="N33" s="494" t="str">
        <f>IF(A33="","",IF(OR('入力フォーム（複数一括申請）'!BX37='入力フォームマスタ（複数一括申請）'!$F$17,'入力フォーム（複数一括申請）'!BX37='入力フォームマスタ（複数一括申請）'!$F$18),302,IF('入力フォーム（複数一括申請）'!BX37='入力フォームマスタ（複数一括申請）'!$F$20,310,IF('入力フォーム（複数一括申請）'!BX37='入力フォームマスタ（複数一括申請）'!$F$19,101,IF(AND('入力フォーム（複数一括申請）'!BX37='入力フォームマスタ（複数一括申請）'!$F$16,'入力フォーム（複数一括申請）'!BJ37="0009"),301,IF(AND('入力フォーム（複数一括申請）'!BX37='入力フォームマスタ（複数一括申請）'!$F$16,'入力フォーム（複数一括申請）'!BJ37="0153"),103,IF('入力フォーム（複数一括申請）'!BJ37=8888,"",100)))))))</f>
        <v/>
      </c>
      <c r="O33" s="494" t="str">
        <f t="shared" si="2"/>
        <v/>
      </c>
      <c r="P33" s="494" t="str">
        <f t="shared" si="3"/>
        <v/>
      </c>
      <c r="Q33" s="494" t="str">
        <f t="shared" si="4"/>
        <v/>
      </c>
      <c r="R33" s="494" t="str">
        <f t="shared" si="5"/>
        <v/>
      </c>
    </row>
    <row r="34" spans="1:18" ht="37.5" customHeight="1" x14ac:dyDescent="0.4">
      <c r="A34" s="491" t="str">
        <f>IF('入力フォーム（複数一括申請）'!D38="","",'入力フォーム（複数一括申請）'!D38)</f>
        <v/>
      </c>
      <c r="B34" s="492" t="str">
        <f>IF('入力フォーム（複数一括申請）'!E38="","",'入力フォーム（複数一括申請）'!E38)</f>
        <v/>
      </c>
      <c r="C34" s="494" t="str">
        <f t="shared" si="0"/>
        <v/>
      </c>
      <c r="D34" s="494" t="str">
        <f t="shared" si="1"/>
        <v/>
      </c>
      <c r="E34" s="493"/>
      <c r="F34" s="492" t="str">
        <f ca="1">相手先マスタ!C34</f>
        <v/>
      </c>
      <c r="G34" s="493"/>
      <c r="H34" s="497" t="str">
        <f>IF(OR('入力フォーム（複数一括申請）'!C38=2,'入力フォーム（複数一括申請）'!C38=7),'入力フォームマスタ（複数一括申請）'!$X$4,IF('入力フォーム（複数一括申請）'!BJ38="","",'入力フォーム（複数一括申請）'!BJ38))</f>
        <v/>
      </c>
      <c r="I34" s="497" t="str">
        <f>IF(OR('入力フォーム（複数一括申請）'!C38=2,'入力フォーム（複数一括申請）'!C38=7),'入力フォームマスタ（複数一括申請）'!$Z$4,IF('入力フォーム（複数一括申請）'!BL38="","",'入力フォーム（複数一括申請）'!BL38))</f>
        <v/>
      </c>
      <c r="J34" s="497" t="str">
        <f>IF(OR('入力フォーム（複数一括申請）'!C38=2,'入力フォーム（複数一括申請）'!C38=7),'入力フォームマスタ（複数一括申請）'!$AB$4,IF('入力フォーム（複数一括申請）'!BN38="","",'入力フォーム（複数一括申請）'!BN38))</f>
        <v/>
      </c>
      <c r="K34" s="497" t="str">
        <f>IF(OR('入力フォーム（複数一括申請）'!C38=2,'入力フォーム（複数一括申請）'!C38=7),9,IF('入力フォーム（複数一括申請）'!BO38="","",LEFT('入力フォーム（複数一括申請）'!BO38,1)))</f>
        <v/>
      </c>
      <c r="L34" s="497" t="str">
        <f>IF(OR('入力フォーム（複数一括申請）'!C38=2,'入力フォーム（複数一括申請）'!C38=7),'入力フォームマスタ（複数一括申請）'!$AD$4,IF('入力フォーム（複数一括申請）'!BP38="","",'入力フォーム（複数一括申請）'!BP38))</f>
        <v/>
      </c>
      <c r="M34" s="497" t="str">
        <f>IF(OR('入力フォーム（複数一括申請）'!C38=2,'入力フォーム（複数一括申請）'!C38=7),'入力フォームマスタ（複数一括申請）'!$AE$4,IF('入力フォーム（複数一括申請）'!BQ38="","",'入力フォーム（複数一括申請）'!BQ38))</f>
        <v/>
      </c>
      <c r="N34" s="494" t="str">
        <f>IF(A34="","",IF(OR('入力フォーム（複数一括申請）'!BX38='入力フォームマスタ（複数一括申請）'!$F$17,'入力フォーム（複数一括申請）'!BX38='入力フォームマスタ（複数一括申請）'!$F$18),302,IF('入力フォーム（複数一括申請）'!BX38='入力フォームマスタ（複数一括申請）'!$F$20,310,IF('入力フォーム（複数一括申請）'!BX38='入力フォームマスタ（複数一括申請）'!$F$19,101,IF(AND('入力フォーム（複数一括申請）'!BX38='入力フォームマスタ（複数一括申請）'!$F$16,'入力フォーム（複数一括申請）'!BJ38="0009"),301,IF(AND('入力フォーム（複数一括申請）'!BX38='入力フォームマスタ（複数一括申請）'!$F$16,'入力フォーム（複数一括申請）'!BJ38="0153"),103,IF('入力フォーム（複数一括申請）'!BJ38=8888,"",100)))))))</f>
        <v/>
      </c>
      <c r="O34" s="494" t="str">
        <f t="shared" si="2"/>
        <v/>
      </c>
      <c r="P34" s="494" t="str">
        <f t="shared" si="3"/>
        <v/>
      </c>
      <c r="Q34" s="494" t="str">
        <f t="shared" si="4"/>
        <v/>
      </c>
      <c r="R34" s="494" t="str">
        <f t="shared" si="5"/>
        <v/>
      </c>
    </row>
    <row r="35" spans="1:18" ht="37.5" customHeight="1" x14ac:dyDescent="0.4">
      <c r="A35" s="491" t="str">
        <f>IF('入力フォーム（複数一括申請）'!D39="","",'入力フォーム（複数一括申請）'!D39)</f>
        <v/>
      </c>
      <c r="B35" s="492" t="str">
        <f>IF('入力フォーム（複数一括申請）'!E39="","",'入力フォーム（複数一括申請）'!E39)</f>
        <v/>
      </c>
      <c r="C35" s="494" t="str">
        <f t="shared" si="0"/>
        <v/>
      </c>
      <c r="D35" s="494" t="str">
        <f t="shared" si="1"/>
        <v/>
      </c>
      <c r="E35" s="493"/>
      <c r="F35" s="492" t="str">
        <f ca="1">相手先マスタ!C35</f>
        <v/>
      </c>
      <c r="G35" s="493"/>
      <c r="H35" s="497" t="str">
        <f>IF(OR('入力フォーム（複数一括申請）'!C39=2,'入力フォーム（複数一括申請）'!C39=7),'入力フォームマスタ（複数一括申請）'!$X$4,IF('入力フォーム（複数一括申請）'!BJ39="","",'入力フォーム（複数一括申請）'!BJ39))</f>
        <v/>
      </c>
      <c r="I35" s="497" t="str">
        <f>IF(OR('入力フォーム（複数一括申請）'!C39=2,'入力フォーム（複数一括申請）'!C39=7),'入力フォームマスタ（複数一括申請）'!$Z$4,IF('入力フォーム（複数一括申請）'!BL39="","",'入力フォーム（複数一括申請）'!BL39))</f>
        <v/>
      </c>
      <c r="J35" s="497" t="str">
        <f>IF(OR('入力フォーム（複数一括申請）'!C39=2,'入力フォーム（複数一括申請）'!C39=7),'入力フォームマスタ（複数一括申請）'!$AB$4,IF('入力フォーム（複数一括申請）'!BN39="","",'入力フォーム（複数一括申請）'!BN39))</f>
        <v/>
      </c>
      <c r="K35" s="497" t="str">
        <f>IF(OR('入力フォーム（複数一括申請）'!C39=2,'入力フォーム（複数一括申請）'!C39=7),9,IF('入力フォーム（複数一括申請）'!BO39="","",LEFT('入力フォーム（複数一括申請）'!BO39,1)))</f>
        <v/>
      </c>
      <c r="L35" s="497" t="str">
        <f>IF(OR('入力フォーム（複数一括申請）'!C39=2,'入力フォーム（複数一括申請）'!C39=7),'入力フォームマスタ（複数一括申請）'!$AD$4,IF('入力フォーム（複数一括申請）'!BP39="","",'入力フォーム（複数一括申請）'!BP39))</f>
        <v/>
      </c>
      <c r="M35" s="497" t="str">
        <f>IF(OR('入力フォーム（複数一括申請）'!C39=2,'入力フォーム（複数一括申請）'!C39=7),'入力フォームマスタ（複数一括申請）'!$AE$4,IF('入力フォーム（複数一括申請）'!BQ39="","",'入力フォーム（複数一括申請）'!BQ39))</f>
        <v/>
      </c>
      <c r="N35" s="494" t="str">
        <f>IF(A35="","",IF(OR('入力フォーム（複数一括申請）'!BX39='入力フォームマスタ（複数一括申請）'!$F$17,'入力フォーム（複数一括申請）'!BX39='入力フォームマスタ（複数一括申請）'!$F$18),302,IF('入力フォーム（複数一括申請）'!BX39='入力フォームマスタ（複数一括申請）'!$F$20,310,IF('入力フォーム（複数一括申請）'!BX39='入力フォームマスタ（複数一括申請）'!$F$19,101,IF(AND('入力フォーム（複数一括申請）'!BX39='入力フォームマスタ（複数一括申請）'!$F$16,'入力フォーム（複数一括申請）'!BJ39="0009"),301,IF(AND('入力フォーム（複数一括申請）'!BX39='入力フォームマスタ（複数一括申請）'!$F$16,'入力フォーム（複数一括申請）'!BJ39="0153"),103,IF('入力フォーム（複数一括申請）'!BJ39=8888,"",100)))))))</f>
        <v/>
      </c>
      <c r="O35" s="494" t="str">
        <f t="shared" si="2"/>
        <v/>
      </c>
      <c r="P35" s="494" t="str">
        <f t="shared" si="3"/>
        <v/>
      </c>
      <c r="Q35" s="494" t="str">
        <f t="shared" si="4"/>
        <v/>
      </c>
      <c r="R35" s="494" t="str">
        <f t="shared" si="5"/>
        <v/>
      </c>
    </row>
    <row r="36" spans="1:18" ht="37.5" customHeight="1" x14ac:dyDescent="0.4">
      <c r="A36" s="491" t="str">
        <f>IF('入力フォーム（複数一括申請）'!D40="","",'入力フォーム（複数一括申請）'!D40)</f>
        <v/>
      </c>
      <c r="B36" s="492" t="str">
        <f>IF('入力フォーム（複数一括申請）'!E40="","",'入力フォーム（複数一括申請）'!E40)</f>
        <v/>
      </c>
      <c r="C36" s="494" t="str">
        <f t="shared" si="0"/>
        <v/>
      </c>
      <c r="D36" s="494" t="str">
        <f t="shared" si="1"/>
        <v/>
      </c>
      <c r="E36" s="493"/>
      <c r="F36" s="492" t="str">
        <f ca="1">相手先マスタ!C36</f>
        <v/>
      </c>
      <c r="G36" s="493"/>
      <c r="H36" s="497" t="str">
        <f>IF(OR('入力フォーム（複数一括申請）'!C40=2,'入力フォーム（複数一括申請）'!C40=7),'入力フォームマスタ（複数一括申請）'!$X$4,IF('入力フォーム（複数一括申請）'!BJ40="","",'入力フォーム（複数一括申請）'!BJ40))</f>
        <v/>
      </c>
      <c r="I36" s="497" t="str">
        <f>IF(OR('入力フォーム（複数一括申請）'!C40=2,'入力フォーム（複数一括申請）'!C40=7),'入力フォームマスタ（複数一括申請）'!$Z$4,IF('入力フォーム（複数一括申請）'!BL40="","",'入力フォーム（複数一括申請）'!BL40))</f>
        <v/>
      </c>
      <c r="J36" s="497" t="str">
        <f>IF(OR('入力フォーム（複数一括申請）'!C40=2,'入力フォーム（複数一括申請）'!C40=7),'入力フォームマスタ（複数一括申請）'!$AB$4,IF('入力フォーム（複数一括申請）'!BN40="","",'入力フォーム（複数一括申請）'!BN40))</f>
        <v/>
      </c>
      <c r="K36" s="497" t="str">
        <f>IF(OR('入力フォーム（複数一括申請）'!C40=2,'入力フォーム（複数一括申請）'!C40=7),9,IF('入力フォーム（複数一括申請）'!BO40="","",LEFT('入力フォーム（複数一括申請）'!BO40,1)))</f>
        <v/>
      </c>
      <c r="L36" s="497" t="str">
        <f>IF(OR('入力フォーム（複数一括申請）'!C40=2,'入力フォーム（複数一括申請）'!C40=7),'入力フォームマスタ（複数一括申請）'!$AD$4,IF('入力フォーム（複数一括申請）'!BP40="","",'入力フォーム（複数一括申請）'!BP40))</f>
        <v/>
      </c>
      <c r="M36" s="497" t="str">
        <f>IF(OR('入力フォーム（複数一括申請）'!C40=2,'入力フォーム（複数一括申請）'!C40=7),'入力フォームマスタ（複数一括申請）'!$AE$4,IF('入力フォーム（複数一括申請）'!BQ40="","",'入力フォーム（複数一括申請）'!BQ40))</f>
        <v/>
      </c>
      <c r="N36" s="494" t="str">
        <f>IF(A36="","",IF(OR('入力フォーム（複数一括申請）'!BX40='入力フォームマスタ（複数一括申請）'!$F$17,'入力フォーム（複数一括申請）'!BX40='入力フォームマスタ（複数一括申請）'!$F$18),302,IF('入力フォーム（複数一括申請）'!BX40='入力フォームマスタ（複数一括申請）'!$F$20,310,IF('入力フォーム（複数一括申請）'!BX40='入力フォームマスタ（複数一括申請）'!$F$19,101,IF(AND('入力フォーム（複数一括申請）'!BX40='入力フォームマスタ（複数一括申請）'!$F$16,'入力フォーム（複数一括申請）'!BJ40="0009"),301,IF(AND('入力フォーム（複数一括申請）'!BX40='入力フォームマスタ（複数一括申請）'!$F$16,'入力フォーム（複数一括申請）'!BJ40="0153"),103,IF('入力フォーム（複数一括申請）'!BJ40=8888,"",100)))))))</f>
        <v/>
      </c>
      <c r="O36" s="494" t="str">
        <f t="shared" si="2"/>
        <v/>
      </c>
      <c r="P36" s="494" t="str">
        <f t="shared" si="3"/>
        <v/>
      </c>
      <c r="Q36" s="494" t="str">
        <f t="shared" si="4"/>
        <v/>
      </c>
      <c r="R36" s="494" t="str">
        <f t="shared" si="5"/>
        <v/>
      </c>
    </row>
    <row r="37" spans="1:18" ht="37.5" customHeight="1" x14ac:dyDescent="0.4">
      <c r="A37" s="491" t="str">
        <f>IF('入力フォーム（複数一括申請）'!D41="","",'入力フォーム（複数一括申請）'!D41)</f>
        <v/>
      </c>
      <c r="B37" s="492" t="str">
        <f>IF('入力フォーム（複数一括申請）'!E41="","",'入力フォーム（複数一括申請）'!E41)</f>
        <v/>
      </c>
      <c r="C37" s="494" t="str">
        <f t="shared" si="0"/>
        <v/>
      </c>
      <c r="D37" s="494" t="str">
        <f t="shared" si="1"/>
        <v/>
      </c>
      <c r="E37" s="493"/>
      <c r="F37" s="492" t="str">
        <f ca="1">相手先マスタ!C37</f>
        <v/>
      </c>
      <c r="G37" s="493"/>
      <c r="H37" s="497" t="str">
        <f>IF(OR('入力フォーム（複数一括申請）'!C41=2,'入力フォーム（複数一括申請）'!C41=7),'入力フォームマスタ（複数一括申請）'!$X$4,IF('入力フォーム（複数一括申請）'!BJ41="","",'入力フォーム（複数一括申請）'!BJ41))</f>
        <v/>
      </c>
      <c r="I37" s="497" t="str">
        <f>IF(OR('入力フォーム（複数一括申請）'!C41=2,'入力フォーム（複数一括申請）'!C41=7),'入力フォームマスタ（複数一括申請）'!$Z$4,IF('入力フォーム（複数一括申請）'!BL41="","",'入力フォーム（複数一括申請）'!BL41))</f>
        <v/>
      </c>
      <c r="J37" s="497" t="str">
        <f>IF(OR('入力フォーム（複数一括申請）'!C41=2,'入力フォーム（複数一括申請）'!C41=7),'入力フォームマスタ（複数一括申請）'!$AB$4,IF('入力フォーム（複数一括申請）'!BN41="","",'入力フォーム（複数一括申請）'!BN41))</f>
        <v/>
      </c>
      <c r="K37" s="497" t="str">
        <f>IF(OR('入力フォーム（複数一括申請）'!C41=2,'入力フォーム（複数一括申請）'!C41=7),9,IF('入力フォーム（複数一括申請）'!BO41="","",LEFT('入力フォーム（複数一括申請）'!BO41,1)))</f>
        <v/>
      </c>
      <c r="L37" s="497" t="str">
        <f>IF(OR('入力フォーム（複数一括申請）'!C41=2,'入力フォーム（複数一括申請）'!C41=7),'入力フォームマスタ（複数一括申請）'!$AD$4,IF('入力フォーム（複数一括申請）'!BP41="","",'入力フォーム（複数一括申請）'!BP41))</f>
        <v/>
      </c>
      <c r="M37" s="497" t="str">
        <f>IF(OR('入力フォーム（複数一括申請）'!C41=2,'入力フォーム（複数一括申請）'!C41=7),'入力フォームマスタ（複数一括申請）'!$AE$4,IF('入力フォーム（複数一括申請）'!BQ41="","",'入力フォーム（複数一括申請）'!BQ41))</f>
        <v/>
      </c>
      <c r="N37" s="494" t="str">
        <f>IF(A37="","",IF(OR('入力フォーム（複数一括申請）'!BX41='入力フォームマスタ（複数一括申請）'!$F$17,'入力フォーム（複数一括申請）'!BX41='入力フォームマスタ（複数一括申請）'!$F$18),302,IF('入力フォーム（複数一括申請）'!BX41='入力フォームマスタ（複数一括申請）'!$F$20,310,IF('入力フォーム（複数一括申請）'!BX41='入力フォームマスタ（複数一括申請）'!$F$19,101,IF(AND('入力フォーム（複数一括申請）'!BX41='入力フォームマスタ（複数一括申請）'!$F$16,'入力フォーム（複数一括申請）'!BJ41="0009"),301,IF(AND('入力フォーム（複数一括申請）'!BX41='入力フォームマスタ（複数一括申請）'!$F$16,'入力フォーム（複数一括申請）'!BJ41="0153"),103,IF('入力フォーム（複数一括申請）'!BJ41=8888,"",100)))))))</f>
        <v/>
      </c>
      <c r="O37" s="494" t="str">
        <f t="shared" si="2"/>
        <v/>
      </c>
      <c r="P37" s="494" t="str">
        <f t="shared" si="3"/>
        <v/>
      </c>
      <c r="Q37" s="494" t="str">
        <f t="shared" si="4"/>
        <v/>
      </c>
      <c r="R37" s="494" t="str">
        <f t="shared" si="5"/>
        <v/>
      </c>
    </row>
    <row r="38" spans="1:18" ht="37.5" customHeight="1" x14ac:dyDescent="0.4">
      <c r="A38" s="491" t="str">
        <f>IF('入力フォーム（複数一括申請）'!D42="","",'入力フォーム（複数一括申請）'!D42)</f>
        <v/>
      </c>
      <c r="B38" s="492" t="str">
        <f>IF('入力フォーム（複数一括申請）'!E42="","",'入力フォーム（複数一括申請）'!E42)</f>
        <v/>
      </c>
      <c r="C38" s="494" t="str">
        <f t="shared" si="0"/>
        <v/>
      </c>
      <c r="D38" s="494" t="str">
        <f t="shared" si="1"/>
        <v/>
      </c>
      <c r="E38" s="493"/>
      <c r="F38" s="492" t="str">
        <f ca="1">相手先マスタ!C38</f>
        <v/>
      </c>
      <c r="G38" s="493"/>
      <c r="H38" s="497" t="str">
        <f>IF(OR('入力フォーム（複数一括申請）'!C42=2,'入力フォーム（複数一括申請）'!C42=7),'入力フォームマスタ（複数一括申請）'!$X$4,IF('入力フォーム（複数一括申請）'!BJ42="","",'入力フォーム（複数一括申請）'!BJ42))</f>
        <v/>
      </c>
      <c r="I38" s="497" t="str">
        <f>IF(OR('入力フォーム（複数一括申請）'!C42=2,'入力フォーム（複数一括申請）'!C42=7),'入力フォームマスタ（複数一括申請）'!$Z$4,IF('入力フォーム（複数一括申請）'!BL42="","",'入力フォーム（複数一括申請）'!BL42))</f>
        <v/>
      </c>
      <c r="J38" s="497" t="str">
        <f>IF(OR('入力フォーム（複数一括申請）'!C42=2,'入力フォーム（複数一括申請）'!C42=7),'入力フォームマスタ（複数一括申請）'!$AB$4,IF('入力フォーム（複数一括申請）'!BN42="","",'入力フォーム（複数一括申請）'!BN42))</f>
        <v/>
      </c>
      <c r="K38" s="497" t="str">
        <f>IF(OR('入力フォーム（複数一括申請）'!C42=2,'入力フォーム（複数一括申請）'!C42=7),9,IF('入力フォーム（複数一括申請）'!BO42="","",LEFT('入力フォーム（複数一括申請）'!BO42,1)))</f>
        <v/>
      </c>
      <c r="L38" s="497" t="str">
        <f>IF(OR('入力フォーム（複数一括申請）'!C42=2,'入力フォーム（複数一括申請）'!C42=7),'入力フォームマスタ（複数一括申請）'!$AD$4,IF('入力フォーム（複数一括申請）'!BP42="","",'入力フォーム（複数一括申請）'!BP42))</f>
        <v/>
      </c>
      <c r="M38" s="497" t="str">
        <f>IF(OR('入力フォーム（複数一括申請）'!C42=2,'入力フォーム（複数一括申請）'!C42=7),'入力フォームマスタ（複数一括申請）'!$AE$4,IF('入力フォーム（複数一括申請）'!BQ42="","",'入力フォーム（複数一括申請）'!BQ42))</f>
        <v/>
      </c>
      <c r="N38" s="494" t="str">
        <f>IF(A38="","",IF(OR('入力フォーム（複数一括申請）'!BX42='入力フォームマスタ（複数一括申請）'!$F$17,'入力フォーム（複数一括申請）'!BX42='入力フォームマスタ（複数一括申請）'!$F$18),302,IF('入力フォーム（複数一括申請）'!BX42='入力フォームマスタ（複数一括申請）'!$F$20,310,IF('入力フォーム（複数一括申請）'!BX42='入力フォームマスタ（複数一括申請）'!$F$19,101,IF(AND('入力フォーム（複数一括申請）'!BX42='入力フォームマスタ（複数一括申請）'!$F$16,'入力フォーム（複数一括申請）'!BJ42="0009"),301,IF(AND('入力フォーム（複数一括申請）'!BX42='入力フォームマスタ（複数一括申請）'!$F$16,'入力フォーム（複数一括申請）'!BJ42="0153"),103,IF('入力フォーム（複数一括申請）'!BJ42=8888,"",100)))))))</f>
        <v/>
      </c>
      <c r="O38" s="494" t="str">
        <f t="shared" si="2"/>
        <v/>
      </c>
      <c r="P38" s="494" t="str">
        <f t="shared" si="3"/>
        <v/>
      </c>
      <c r="Q38" s="494" t="str">
        <f t="shared" si="4"/>
        <v/>
      </c>
      <c r="R38" s="494" t="str">
        <f t="shared" si="5"/>
        <v/>
      </c>
    </row>
    <row r="39" spans="1:18" ht="37.5" customHeight="1" x14ac:dyDescent="0.4">
      <c r="A39" s="491" t="str">
        <f>IF('入力フォーム（複数一括申請）'!D43="","",'入力フォーム（複数一括申請）'!D43)</f>
        <v/>
      </c>
      <c r="B39" s="492" t="str">
        <f>IF('入力フォーム（複数一括申請）'!E43="","",'入力フォーム（複数一括申請）'!E43)</f>
        <v/>
      </c>
      <c r="C39" s="494" t="str">
        <f t="shared" si="0"/>
        <v/>
      </c>
      <c r="D39" s="494" t="str">
        <f t="shared" si="1"/>
        <v/>
      </c>
      <c r="E39" s="493"/>
      <c r="F39" s="492" t="str">
        <f ca="1">相手先マスタ!C39</f>
        <v/>
      </c>
      <c r="G39" s="493"/>
      <c r="H39" s="497" t="str">
        <f>IF(OR('入力フォーム（複数一括申請）'!C43=2,'入力フォーム（複数一括申請）'!C43=7),'入力フォームマスタ（複数一括申請）'!$X$4,IF('入力フォーム（複数一括申請）'!BJ43="","",'入力フォーム（複数一括申請）'!BJ43))</f>
        <v/>
      </c>
      <c r="I39" s="497" t="str">
        <f>IF(OR('入力フォーム（複数一括申請）'!C43=2,'入力フォーム（複数一括申請）'!C43=7),'入力フォームマスタ（複数一括申請）'!$Z$4,IF('入力フォーム（複数一括申請）'!BL43="","",'入力フォーム（複数一括申請）'!BL43))</f>
        <v/>
      </c>
      <c r="J39" s="497" t="str">
        <f>IF(OR('入力フォーム（複数一括申請）'!C43=2,'入力フォーム（複数一括申請）'!C43=7),'入力フォームマスタ（複数一括申請）'!$AB$4,IF('入力フォーム（複数一括申請）'!BN43="","",'入力フォーム（複数一括申請）'!BN43))</f>
        <v/>
      </c>
      <c r="K39" s="497" t="str">
        <f>IF(OR('入力フォーム（複数一括申請）'!C43=2,'入力フォーム（複数一括申請）'!C43=7),9,IF('入力フォーム（複数一括申請）'!BO43="","",LEFT('入力フォーム（複数一括申請）'!BO43,1)))</f>
        <v/>
      </c>
      <c r="L39" s="497" t="str">
        <f>IF(OR('入力フォーム（複数一括申請）'!C43=2,'入力フォーム（複数一括申請）'!C43=7),'入力フォームマスタ（複数一括申請）'!$AD$4,IF('入力フォーム（複数一括申請）'!BP43="","",'入力フォーム（複数一括申請）'!BP43))</f>
        <v/>
      </c>
      <c r="M39" s="497" t="str">
        <f>IF(OR('入力フォーム（複数一括申請）'!C43=2,'入力フォーム（複数一括申請）'!C43=7),'入力フォームマスタ（複数一括申請）'!$AE$4,IF('入力フォーム（複数一括申請）'!BQ43="","",'入力フォーム（複数一括申請）'!BQ43))</f>
        <v/>
      </c>
      <c r="N39" s="494" t="str">
        <f>IF(A39="","",IF(OR('入力フォーム（複数一括申請）'!BX43='入力フォームマスタ（複数一括申請）'!$F$17,'入力フォーム（複数一括申請）'!BX43='入力フォームマスタ（複数一括申請）'!$F$18),302,IF('入力フォーム（複数一括申請）'!BX43='入力フォームマスタ（複数一括申請）'!$F$20,310,IF('入力フォーム（複数一括申請）'!BX43='入力フォームマスタ（複数一括申請）'!$F$19,101,IF(AND('入力フォーム（複数一括申請）'!BX43='入力フォームマスタ（複数一括申請）'!$F$16,'入力フォーム（複数一括申請）'!BJ43="0009"),301,IF(AND('入力フォーム（複数一括申請）'!BX43='入力フォームマスタ（複数一括申請）'!$F$16,'入力フォーム（複数一括申請）'!BJ43="0153"),103,IF('入力フォーム（複数一括申請）'!BJ43=8888,"",100)))))))</f>
        <v/>
      </c>
      <c r="O39" s="494" t="str">
        <f t="shared" si="2"/>
        <v/>
      </c>
      <c r="P39" s="494" t="str">
        <f t="shared" si="3"/>
        <v/>
      </c>
      <c r="Q39" s="494" t="str">
        <f t="shared" si="4"/>
        <v/>
      </c>
      <c r="R39" s="494" t="str">
        <f t="shared" si="5"/>
        <v/>
      </c>
    </row>
    <row r="40" spans="1:18" ht="37.5" customHeight="1" x14ac:dyDescent="0.4">
      <c r="A40" s="491" t="str">
        <f>IF('入力フォーム（複数一括申請）'!D44="","",'入力フォーム（複数一括申請）'!D44)</f>
        <v/>
      </c>
      <c r="B40" s="492" t="str">
        <f>IF('入力フォーム（複数一括申請）'!E44="","",'入力フォーム（複数一括申請）'!E44)</f>
        <v/>
      </c>
      <c r="C40" s="494" t="str">
        <f t="shared" si="0"/>
        <v/>
      </c>
      <c r="D40" s="494" t="str">
        <f t="shared" si="1"/>
        <v/>
      </c>
      <c r="E40" s="493"/>
      <c r="F40" s="492" t="str">
        <f ca="1">相手先マスタ!C40</f>
        <v/>
      </c>
      <c r="G40" s="493"/>
      <c r="H40" s="497" t="str">
        <f>IF(OR('入力フォーム（複数一括申請）'!C44=2,'入力フォーム（複数一括申請）'!C44=7),'入力フォームマスタ（複数一括申請）'!$X$4,IF('入力フォーム（複数一括申請）'!BJ44="","",'入力フォーム（複数一括申請）'!BJ44))</f>
        <v/>
      </c>
      <c r="I40" s="497" t="str">
        <f>IF(OR('入力フォーム（複数一括申請）'!C44=2,'入力フォーム（複数一括申請）'!C44=7),'入力フォームマスタ（複数一括申請）'!$Z$4,IF('入力フォーム（複数一括申請）'!BL44="","",'入力フォーム（複数一括申請）'!BL44))</f>
        <v/>
      </c>
      <c r="J40" s="497" t="str">
        <f>IF(OR('入力フォーム（複数一括申請）'!C44=2,'入力フォーム（複数一括申請）'!C44=7),'入力フォームマスタ（複数一括申請）'!$AB$4,IF('入力フォーム（複数一括申請）'!BN44="","",'入力フォーム（複数一括申請）'!BN44))</f>
        <v/>
      </c>
      <c r="K40" s="497" t="str">
        <f>IF(OR('入力フォーム（複数一括申請）'!C44=2,'入力フォーム（複数一括申請）'!C44=7),9,IF('入力フォーム（複数一括申請）'!BO44="","",LEFT('入力フォーム（複数一括申請）'!BO44,1)))</f>
        <v/>
      </c>
      <c r="L40" s="497" t="str">
        <f>IF(OR('入力フォーム（複数一括申請）'!C44=2,'入力フォーム（複数一括申請）'!C44=7),'入力フォームマスタ（複数一括申請）'!$AD$4,IF('入力フォーム（複数一括申請）'!BP44="","",'入力フォーム（複数一括申請）'!BP44))</f>
        <v/>
      </c>
      <c r="M40" s="497" t="str">
        <f>IF(OR('入力フォーム（複数一括申請）'!C44=2,'入力フォーム（複数一括申請）'!C44=7),'入力フォームマスタ（複数一括申請）'!$AE$4,IF('入力フォーム（複数一括申請）'!BQ44="","",'入力フォーム（複数一括申請）'!BQ44))</f>
        <v/>
      </c>
      <c r="N40" s="494" t="str">
        <f>IF(A40="","",IF(OR('入力フォーム（複数一括申請）'!BX44='入力フォームマスタ（複数一括申請）'!$F$17,'入力フォーム（複数一括申請）'!BX44='入力フォームマスタ（複数一括申請）'!$F$18),302,IF('入力フォーム（複数一括申請）'!BX44='入力フォームマスタ（複数一括申請）'!$F$20,310,IF('入力フォーム（複数一括申請）'!BX44='入力フォームマスタ（複数一括申請）'!$F$19,101,IF(AND('入力フォーム（複数一括申請）'!BX44='入力フォームマスタ（複数一括申請）'!$F$16,'入力フォーム（複数一括申請）'!BJ44="0009"),301,IF(AND('入力フォーム（複数一括申請）'!BX44='入力フォームマスタ（複数一括申請）'!$F$16,'入力フォーム（複数一括申請）'!BJ44="0153"),103,IF('入力フォーム（複数一括申請）'!BJ44=8888,"",100)))))))</f>
        <v/>
      </c>
      <c r="O40" s="494" t="str">
        <f t="shared" si="2"/>
        <v/>
      </c>
      <c r="P40" s="494" t="str">
        <f t="shared" si="3"/>
        <v/>
      </c>
      <c r="Q40" s="494" t="str">
        <f t="shared" si="4"/>
        <v/>
      </c>
      <c r="R40" s="494" t="str">
        <f t="shared" si="5"/>
        <v/>
      </c>
    </row>
    <row r="41" spans="1:18" ht="37.5" customHeight="1" x14ac:dyDescent="0.4">
      <c r="A41" s="491" t="str">
        <f>IF('入力フォーム（複数一括申請）'!D45="","",'入力フォーム（複数一括申請）'!D45)</f>
        <v/>
      </c>
      <c r="B41" s="492" t="str">
        <f>IF('入力フォーム（複数一括申請）'!E45="","",'入力フォーム（複数一括申請）'!E45)</f>
        <v/>
      </c>
      <c r="C41" s="494" t="str">
        <f t="shared" si="0"/>
        <v/>
      </c>
      <c r="D41" s="494" t="str">
        <f t="shared" si="1"/>
        <v/>
      </c>
      <c r="E41" s="493"/>
      <c r="F41" s="492" t="str">
        <f ca="1">相手先マスタ!C41</f>
        <v/>
      </c>
      <c r="G41" s="493"/>
      <c r="H41" s="497" t="str">
        <f>IF(OR('入力フォーム（複数一括申請）'!C45=2,'入力フォーム（複数一括申請）'!C45=7),'入力フォームマスタ（複数一括申請）'!$X$4,IF('入力フォーム（複数一括申請）'!BJ45="","",'入力フォーム（複数一括申請）'!BJ45))</f>
        <v/>
      </c>
      <c r="I41" s="497" t="str">
        <f>IF(OR('入力フォーム（複数一括申請）'!C45=2,'入力フォーム（複数一括申請）'!C45=7),'入力フォームマスタ（複数一括申請）'!$Z$4,IF('入力フォーム（複数一括申請）'!BL45="","",'入力フォーム（複数一括申請）'!BL45))</f>
        <v/>
      </c>
      <c r="J41" s="497" t="str">
        <f>IF(OR('入力フォーム（複数一括申請）'!C45=2,'入力フォーム（複数一括申請）'!C45=7),'入力フォームマスタ（複数一括申請）'!$AB$4,IF('入力フォーム（複数一括申請）'!BN45="","",'入力フォーム（複数一括申請）'!BN45))</f>
        <v/>
      </c>
      <c r="K41" s="497" t="str">
        <f>IF(OR('入力フォーム（複数一括申請）'!C45=2,'入力フォーム（複数一括申請）'!C45=7),9,IF('入力フォーム（複数一括申請）'!BO45="","",LEFT('入力フォーム（複数一括申請）'!BO45,1)))</f>
        <v/>
      </c>
      <c r="L41" s="497" t="str">
        <f>IF(OR('入力フォーム（複数一括申請）'!C45=2,'入力フォーム（複数一括申請）'!C45=7),'入力フォームマスタ（複数一括申請）'!$AD$4,IF('入力フォーム（複数一括申請）'!BP45="","",'入力フォーム（複数一括申請）'!BP45))</f>
        <v/>
      </c>
      <c r="M41" s="497" t="str">
        <f>IF(OR('入力フォーム（複数一括申請）'!C45=2,'入力フォーム（複数一括申請）'!C45=7),'入力フォームマスタ（複数一括申請）'!$AE$4,IF('入力フォーム（複数一括申請）'!BQ45="","",'入力フォーム（複数一括申請）'!BQ45))</f>
        <v/>
      </c>
      <c r="N41" s="494" t="str">
        <f>IF(A41="","",IF(OR('入力フォーム（複数一括申請）'!BX45='入力フォームマスタ（複数一括申請）'!$F$17,'入力フォーム（複数一括申請）'!BX45='入力フォームマスタ（複数一括申請）'!$F$18),302,IF('入力フォーム（複数一括申請）'!BX45='入力フォームマスタ（複数一括申請）'!$F$20,310,IF('入力フォーム（複数一括申請）'!BX45='入力フォームマスタ（複数一括申請）'!$F$19,101,IF(AND('入力フォーム（複数一括申請）'!BX45='入力フォームマスタ（複数一括申請）'!$F$16,'入力フォーム（複数一括申請）'!BJ45="0009"),301,IF(AND('入力フォーム（複数一括申請）'!BX45='入力フォームマスタ（複数一括申請）'!$F$16,'入力フォーム（複数一括申請）'!BJ45="0153"),103,IF('入力フォーム（複数一括申請）'!BJ45=8888,"",100)))))))</f>
        <v/>
      </c>
      <c r="O41" s="494" t="str">
        <f t="shared" si="2"/>
        <v/>
      </c>
      <c r="P41" s="494" t="str">
        <f t="shared" si="3"/>
        <v/>
      </c>
      <c r="Q41" s="494" t="str">
        <f t="shared" si="4"/>
        <v/>
      </c>
      <c r="R41" s="494" t="str">
        <f t="shared" si="5"/>
        <v/>
      </c>
    </row>
    <row r="42" spans="1:18" ht="37.5" customHeight="1" x14ac:dyDescent="0.4">
      <c r="A42" s="491" t="str">
        <f>IF('入力フォーム（複数一括申請）'!D46="","",'入力フォーム（複数一括申請）'!D46)</f>
        <v/>
      </c>
      <c r="B42" s="492" t="str">
        <f>IF('入力フォーム（複数一括申請）'!E46="","",'入力フォーム（複数一括申請）'!E46)</f>
        <v/>
      </c>
      <c r="C42" s="494" t="str">
        <f t="shared" si="0"/>
        <v/>
      </c>
      <c r="D42" s="494" t="str">
        <f t="shared" si="1"/>
        <v/>
      </c>
      <c r="E42" s="493"/>
      <c r="F42" s="492" t="str">
        <f ca="1">相手先マスタ!C42</f>
        <v/>
      </c>
      <c r="G42" s="493"/>
      <c r="H42" s="497" t="str">
        <f>IF(OR('入力フォーム（複数一括申請）'!C46=2,'入力フォーム（複数一括申請）'!C46=7),'入力フォームマスタ（複数一括申請）'!$X$4,IF('入力フォーム（複数一括申請）'!BJ46="","",'入力フォーム（複数一括申請）'!BJ46))</f>
        <v/>
      </c>
      <c r="I42" s="497" t="str">
        <f>IF(OR('入力フォーム（複数一括申請）'!C46=2,'入力フォーム（複数一括申請）'!C46=7),'入力フォームマスタ（複数一括申請）'!$Z$4,IF('入力フォーム（複数一括申請）'!BL46="","",'入力フォーム（複数一括申請）'!BL46))</f>
        <v/>
      </c>
      <c r="J42" s="497" t="str">
        <f>IF(OR('入力フォーム（複数一括申請）'!C46=2,'入力フォーム（複数一括申請）'!C46=7),'入力フォームマスタ（複数一括申請）'!$AB$4,IF('入力フォーム（複数一括申請）'!BN46="","",'入力フォーム（複数一括申請）'!BN46))</f>
        <v/>
      </c>
      <c r="K42" s="497" t="str">
        <f>IF(OR('入力フォーム（複数一括申請）'!C46=2,'入力フォーム（複数一括申請）'!C46=7),9,IF('入力フォーム（複数一括申請）'!BO46="","",LEFT('入力フォーム（複数一括申請）'!BO46,1)))</f>
        <v/>
      </c>
      <c r="L42" s="497" t="str">
        <f>IF(OR('入力フォーム（複数一括申請）'!C46=2,'入力フォーム（複数一括申請）'!C46=7),'入力フォームマスタ（複数一括申請）'!$AD$4,IF('入力フォーム（複数一括申請）'!BP46="","",'入力フォーム（複数一括申請）'!BP46))</f>
        <v/>
      </c>
      <c r="M42" s="497" t="str">
        <f>IF(OR('入力フォーム（複数一括申請）'!C46=2,'入力フォーム（複数一括申請）'!C46=7),'入力フォームマスタ（複数一括申請）'!$AE$4,IF('入力フォーム（複数一括申請）'!BQ46="","",'入力フォーム（複数一括申請）'!BQ46))</f>
        <v/>
      </c>
      <c r="N42" s="494" t="str">
        <f>IF(A42="","",IF(OR('入力フォーム（複数一括申請）'!BX46='入力フォームマスタ（複数一括申請）'!$F$17,'入力フォーム（複数一括申請）'!BX46='入力フォームマスタ（複数一括申請）'!$F$18),302,IF('入力フォーム（複数一括申請）'!BX46='入力フォームマスタ（複数一括申請）'!$F$20,310,IF('入力フォーム（複数一括申請）'!BX46='入力フォームマスタ（複数一括申請）'!$F$19,101,IF(AND('入力フォーム（複数一括申請）'!BX46='入力フォームマスタ（複数一括申請）'!$F$16,'入力フォーム（複数一括申請）'!BJ46="0009"),301,IF(AND('入力フォーム（複数一括申請）'!BX46='入力フォームマスタ（複数一括申請）'!$F$16,'入力フォーム（複数一括申請）'!BJ46="0153"),103,IF('入力フォーム（複数一括申請）'!BJ46=8888,"",100)))))))</f>
        <v/>
      </c>
      <c r="O42" s="494" t="str">
        <f t="shared" si="2"/>
        <v/>
      </c>
      <c r="P42" s="494" t="str">
        <f t="shared" si="3"/>
        <v/>
      </c>
      <c r="Q42" s="494" t="str">
        <f t="shared" si="4"/>
        <v/>
      </c>
      <c r="R42" s="494" t="str">
        <f t="shared" si="5"/>
        <v/>
      </c>
    </row>
    <row r="43" spans="1:18" ht="37.5" customHeight="1" x14ac:dyDescent="0.4">
      <c r="A43" s="491" t="str">
        <f>IF('入力フォーム（複数一括申請）'!D47="","",'入力フォーム（複数一括申請）'!D47)</f>
        <v/>
      </c>
      <c r="B43" s="492" t="str">
        <f>IF('入力フォーム（複数一括申請）'!E47="","",'入力フォーム（複数一括申請）'!E47)</f>
        <v/>
      </c>
      <c r="C43" s="494" t="str">
        <f t="shared" si="0"/>
        <v/>
      </c>
      <c r="D43" s="494" t="str">
        <f t="shared" si="1"/>
        <v/>
      </c>
      <c r="E43" s="493"/>
      <c r="F43" s="492" t="str">
        <f ca="1">相手先マスタ!C43</f>
        <v/>
      </c>
      <c r="G43" s="493"/>
      <c r="H43" s="497" t="str">
        <f>IF(OR('入力フォーム（複数一括申請）'!C47=2,'入力フォーム（複数一括申請）'!C47=7),'入力フォームマスタ（複数一括申請）'!$X$4,IF('入力フォーム（複数一括申請）'!BJ47="","",'入力フォーム（複数一括申請）'!BJ47))</f>
        <v/>
      </c>
      <c r="I43" s="497" t="str">
        <f>IF(OR('入力フォーム（複数一括申請）'!C47=2,'入力フォーム（複数一括申請）'!C47=7),'入力フォームマスタ（複数一括申請）'!$Z$4,IF('入力フォーム（複数一括申請）'!BL47="","",'入力フォーム（複数一括申請）'!BL47))</f>
        <v/>
      </c>
      <c r="J43" s="497" t="str">
        <f>IF(OR('入力フォーム（複数一括申請）'!C47=2,'入力フォーム（複数一括申請）'!C47=7),'入力フォームマスタ（複数一括申請）'!$AB$4,IF('入力フォーム（複数一括申請）'!BN47="","",'入力フォーム（複数一括申請）'!BN47))</f>
        <v/>
      </c>
      <c r="K43" s="497" t="str">
        <f>IF(OR('入力フォーム（複数一括申請）'!C47=2,'入力フォーム（複数一括申請）'!C47=7),9,IF('入力フォーム（複数一括申請）'!BO47="","",LEFT('入力フォーム（複数一括申請）'!BO47,1)))</f>
        <v/>
      </c>
      <c r="L43" s="497" t="str">
        <f>IF(OR('入力フォーム（複数一括申請）'!C47=2,'入力フォーム（複数一括申請）'!C47=7),'入力フォームマスタ（複数一括申請）'!$AD$4,IF('入力フォーム（複数一括申請）'!BP47="","",'入力フォーム（複数一括申請）'!BP47))</f>
        <v/>
      </c>
      <c r="M43" s="497" t="str">
        <f>IF(OR('入力フォーム（複数一括申請）'!C47=2,'入力フォーム（複数一括申請）'!C47=7),'入力フォームマスタ（複数一括申請）'!$AE$4,IF('入力フォーム（複数一括申請）'!BQ47="","",'入力フォーム（複数一括申請）'!BQ47))</f>
        <v/>
      </c>
      <c r="N43" s="494" t="str">
        <f>IF(A43="","",IF(OR('入力フォーム（複数一括申請）'!BX47='入力フォームマスタ（複数一括申請）'!$F$17,'入力フォーム（複数一括申請）'!BX47='入力フォームマスタ（複数一括申請）'!$F$18),302,IF('入力フォーム（複数一括申請）'!BX47='入力フォームマスタ（複数一括申請）'!$F$20,310,IF('入力フォーム（複数一括申請）'!BX47='入力フォームマスタ（複数一括申請）'!$F$19,101,IF(AND('入力フォーム（複数一括申請）'!BX47='入力フォームマスタ（複数一括申請）'!$F$16,'入力フォーム（複数一括申請）'!BJ47="0009"),301,IF(AND('入力フォーム（複数一括申請）'!BX47='入力フォームマスタ（複数一括申請）'!$F$16,'入力フォーム（複数一括申請）'!BJ47="0153"),103,IF('入力フォーム（複数一括申請）'!BJ47=8888,"",100)))))))</f>
        <v/>
      </c>
      <c r="O43" s="494" t="str">
        <f t="shared" si="2"/>
        <v/>
      </c>
      <c r="P43" s="494" t="str">
        <f t="shared" si="3"/>
        <v/>
      </c>
      <c r="Q43" s="494" t="str">
        <f t="shared" si="4"/>
        <v/>
      </c>
      <c r="R43" s="494" t="str">
        <f t="shared" si="5"/>
        <v/>
      </c>
    </row>
    <row r="44" spans="1:18" ht="37.5" customHeight="1" x14ac:dyDescent="0.4">
      <c r="A44" s="491" t="str">
        <f>IF('入力フォーム（複数一括申請）'!D48="","",'入力フォーム（複数一括申請）'!D48)</f>
        <v/>
      </c>
      <c r="B44" s="492" t="str">
        <f>IF('入力フォーム（複数一括申請）'!E48="","",'入力フォーム（複数一括申請）'!E48)</f>
        <v/>
      </c>
      <c r="C44" s="494" t="str">
        <f t="shared" si="0"/>
        <v/>
      </c>
      <c r="D44" s="494" t="str">
        <f t="shared" si="1"/>
        <v/>
      </c>
      <c r="E44" s="493"/>
      <c r="F44" s="492" t="str">
        <f ca="1">相手先マスタ!C44</f>
        <v/>
      </c>
      <c r="G44" s="493"/>
      <c r="H44" s="497" t="str">
        <f>IF(OR('入力フォーム（複数一括申請）'!C48=2,'入力フォーム（複数一括申請）'!C48=7),'入力フォームマスタ（複数一括申請）'!$X$4,IF('入力フォーム（複数一括申請）'!BJ48="","",'入力フォーム（複数一括申請）'!BJ48))</f>
        <v/>
      </c>
      <c r="I44" s="497" t="str">
        <f>IF(OR('入力フォーム（複数一括申請）'!C48=2,'入力フォーム（複数一括申請）'!C48=7),'入力フォームマスタ（複数一括申請）'!$Z$4,IF('入力フォーム（複数一括申請）'!BL48="","",'入力フォーム（複数一括申請）'!BL48))</f>
        <v/>
      </c>
      <c r="J44" s="497" t="str">
        <f>IF(OR('入力フォーム（複数一括申請）'!C48=2,'入力フォーム（複数一括申請）'!C48=7),'入力フォームマスタ（複数一括申請）'!$AB$4,IF('入力フォーム（複数一括申請）'!BN48="","",'入力フォーム（複数一括申請）'!BN48))</f>
        <v/>
      </c>
      <c r="K44" s="497" t="str">
        <f>IF(OR('入力フォーム（複数一括申請）'!C48=2,'入力フォーム（複数一括申請）'!C48=7),9,IF('入力フォーム（複数一括申請）'!BO48="","",LEFT('入力フォーム（複数一括申請）'!BO48,1)))</f>
        <v/>
      </c>
      <c r="L44" s="497" t="str">
        <f>IF(OR('入力フォーム（複数一括申請）'!C48=2,'入力フォーム（複数一括申請）'!C48=7),'入力フォームマスタ（複数一括申請）'!$AD$4,IF('入力フォーム（複数一括申請）'!BP48="","",'入力フォーム（複数一括申請）'!BP48))</f>
        <v/>
      </c>
      <c r="M44" s="497" t="str">
        <f>IF(OR('入力フォーム（複数一括申請）'!C48=2,'入力フォーム（複数一括申請）'!C48=7),'入力フォームマスタ（複数一括申請）'!$AE$4,IF('入力フォーム（複数一括申請）'!BQ48="","",'入力フォーム（複数一括申請）'!BQ48))</f>
        <v/>
      </c>
      <c r="N44" s="494" t="str">
        <f>IF(A44="","",IF(OR('入力フォーム（複数一括申請）'!BX48='入力フォームマスタ（複数一括申請）'!$F$17,'入力フォーム（複数一括申請）'!BX48='入力フォームマスタ（複数一括申請）'!$F$18),302,IF('入力フォーム（複数一括申請）'!BX48='入力フォームマスタ（複数一括申請）'!$F$20,310,IF('入力フォーム（複数一括申請）'!BX48='入力フォームマスタ（複数一括申請）'!$F$19,101,IF(AND('入力フォーム（複数一括申請）'!BX48='入力フォームマスタ（複数一括申請）'!$F$16,'入力フォーム（複数一括申請）'!BJ48="0009"),301,IF(AND('入力フォーム（複数一括申請）'!BX48='入力フォームマスタ（複数一括申請）'!$F$16,'入力フォーム（複数一括申請）'!BJ48="0153"),103,IF('入力フォーム（複数一括申請）'!BJ48=8888,"",100)))))))</f>
        <v/>
      </c>
      <c r="O44" s="494" t="str">
        <f t="shared" si="2"/>
        <v/>
      </c>
      <c r="P44" s="494" t="str">
        <f t="shared" si="3"/>
        <v/>
      </c>
      <c r="Q44" s="494" t="str">
        <f t="shared" si="4"/>
        <v/>
      </c>
      <c r="R44" s="494" t="str">
        <f t="shared" si="5"/>
        <v/>
      </c>
    </row>
    <row r="45" spans="1:18" ht="37.5" customHeight="1" x14ac:dyDescent="0.4">
      <c r="A45" s="491" t="str">
        <f>IF('入力フォーム（複数一括申請）'!D49="","",'入力フォーム（複数一括申請）'!D49)</f>
        <v/>
      </c>
      <c r="B45" s="492" t="str">
        <f>IF('入力フォーム（複数一括申請）'!E49="","",'入力フォーム（複数一括申請）'!E49)</f>
        <v/>
      </c>
      <c r="C45" s="494" t="str">
        <f t="shared" si="0"/>
        <v/>
      </c>
      <c r="D45" s="494" t="str">
        <f t="shared" si="1"/>
        <v/>
      </c>
      <c r="E45" s="493"/>
      <c r="F45" s="492" t="str">
        <f ca="1">相手先マスタ!C45</f>
        <v/>
      </c>
      <c r="G45" s="493"/>
      <c r="H45" s="497" t="str">
        <f>IF(OR('入力フォーム（複数一括申請）'!C49=2,'入力フォーム（複数一括申請）'!C49=7),'入力フォームマスタ（複数一括申請）'!$X$4,IF('入力フォーム（複数一括申請）'!BJ49="","",'入力フォーム（複数一括申請）'!BJ49))</f>
        <v/>
      </c>
      <c r="I45" s="497" t="str">
        <f>IF(OR('入力フォーム（複数一括申請）'!C49=2,'入力フォーム（複数一括申請）'!C49=7),'入力フォームマスタ（複数一括申請）'!$Z$4,IF('入力フォーム（複数一括申請）'!BL49="","",'入力フォーム（複数一括申請）'!BL49))</f>
        <v/>
      </c>
      <c r="J45" s="497" t="str">
        <f>IF(OR('入力フォーム（複数一括申請）'!C49=2,'入力フォーム（複数一括申請）'!C49=7),'入力フォームマスタ（複数一括申請）'!$AB$4,IF('入力フォーム（複数一括申請）'!BN49="","",'入力フォーム（複数一括申請）'!BN49))</f>
        <v/>
      </c>
      <c r="K45" s="497" t="str">
        <f>IF(OR('入力フォーム（複数一括申請）'!C49=2,'入力フォーム（複数一括申請）'!C49=7),9,IF('入力フォーム（複数一括申請）'!BO49="","",LEFT('入力フォーム（複数一括申請）'!BO49,1)))</f>
        <v/>
      </c>
      <c r="L45" s="497" t="str">
        <f>IF(OR('入力フォーム（複数一括申請）'!C49=2,'入力フォーム（複数一括申請）'!C49=7),'入力フォームマスタ（複数一括申請）'!$AD$4,IF('入力フォーム（複数一括申請）'!BP49="","",'入力フォーム（複数一括申請）'!BP49))</f>
        <v/>
      </c>
      <c r="M45" s="497" t="str">
        <f>IF(OR('入力フォーム（複数一括申請）'!C49=2,'入力フォーム（複数一括申請）'!C49=7),'入力フォームマスタ（複数一括申請）'!$AE$4,IF('入力フォーム（複数一括申請）'!BQ49="","",'入力フォーム（複数一括申請）'!BQ49))</f>
        <v/>
      </c>
      <c r="N45" s="494" t="str">
        <f>IF(A45="","",IF(OR('入力フォーム（複数一括申請）'!BX49='入力フォームマスタ（複数一括申請）'!$F$17,'入力フォーム（複数一括申請）'!BX49='入力フォームマスタ（複数一括申請）'!$F$18),302,IF('入力フォーム（複数一括申請）'!BX49='入力フォームマスタ（複数一括申請）'!$F$20,310,IF('入力フォーム（複数一括申請）'!BX49='入力フォームマスタ（複数一括申請）'!$F$19,101,IF(AND('入力フォーム（複数一括申請）'!BX49='入力フォームマスタ（複数一括申請）'!$F$16,'入力フォーム（複数一括申請）'!BJ49="0009"),301,IF(AND('入力フォーム（複数一括申請）'!BX49='入力フォームマスタ（複数一括申請）'!$F$16,'入力フォーム（複数一括申請）'!BJ49="0153"),103,IF('入力フォーム（複数一括申請）'!BJ49=8888,"",100)))))))</f>
        <v/>
      </c>
      <c r="O45" s="494" t="str">
        <f t="shared" si="2"/>
        <v/>
      </c>
      <c r="P45" s="494" t="str">
        <f t="shared" si="3"/>
        <v/>
      </c>
      <c r="Q45" s="494" t="str">
        <f t="shared" si="4"/>
        <v/>
      </c>
      <c r="R45" s="494" t="str">
        <f t="shared" si="5"/>
        <v/>
      </c>
    </row>
    <row r="46" spans="1:18" ht="37.5" customHeight="1" x14ac:dyDescent="0.4">
      <c r="A46" s="491" t="str">
        <f>IF('入力フォーム（複数一括申請）'!D50="","",'入力フォーム（複数一括申請）'!D50)</f>
        <v/>
      </c>
      <c r="B46" s="492" t="str">
        <f>IF('入力フォーム（複数一括申請）'!E50="","",'入力フォーム（複数一括申請）'!E50)</f>
        <v/>
      </c>
      <c r="C46" s="494" t="str">
        <f t="shared" si="0"/>
        <v/>
      </c>
      <c r="D46" s="494" t="str">
        <f t="shared" si="1"/>
        <v/>
      </c>
      <c r="E46" s="493"/>
      <c r="F46" s="492" t="str">
        <f ca="1">相手先マスタ!C46</f>
        <v/>
      </c>
      <c r="G46" s="493"/>
      <c r="H46" s="497" t="str">
        <f>IF(OR('入力フォーム（複数一括申請）'!C50=2,'入力フォーム（複数一括申請）'!C50=7),'入力フォームマスタ（複数一括申請）'!$X$4,IF('入力フォーム（複数一括申請）'!BJ50="","",'入力フォーム（複数一括申請）'!BJ50))</f>
        <v/>
      </c>
      <c r="I46" s="497" t="str">
        <f>IF(OR('入力フォーム（複数一括申請）'!C50=2,'入力フォーム（複数一括申請）'!C50=7),'入力フォームマスタ（複数一括申請）'!$Z$4,IF('入力フォーム（複数一括申請）'!BL50="","",'入力フォーム（複数一括申請）'!BL50))</f>
        <v/>
      </c>
      <c r="J46" s="497" t="str">
        <f>IF(OR('入力フォーム（複数一括申請）'!C50=2,'入力フォーム（複数一括申請）'!C50=7),'入力フォームマスタ（複数一括申請）'!$AB$4,IF('入力フォーム（複数一括申請）'!BN50="","",'入力フォーム（複数一括申請）'!BN50))</f>
        <v/>
      </c>
      <c r="K46" s="497" t="str">
        <f>IF(OR('入力フォーム（複数一括申請）'!C50=2,'入力フォーム（複数一括申請）'!C50=7),9,IF('入力フォーム（複数一括申請）'!BO50="","",LEFT('入力フォーム（複数一括申請）'!BO50,1)))</f>
        <v/>
      </c>
      <c r="L46" s="497" t="str">
        <f>IF(OR('入力フォーム（複数一括申請）'!C50=2,'入力フォーム（複数一括申請）'!C50=7),'入力フォームマスタ（複数一括申請）'!$AD$4,IF('入力フォーム（複数一括申請）'!BP50="","",'入力フォーム（複数一括申請）'!BP50))</f>
        <v/>
      </c>
      <c r="M46" s="497" t="str">
        <f>IF(OR('入力フォーム（複数一括申請）'!C50=2,'入力フォーム（複数一括申請）'!C50=7),'入力フォームマスタ（複数一括申請）'!$AE$4,IF('入力フォーム（複数一括申請）'!BQ50="","",'入力フォーム（複数一括申請）'!BQ50))</f>
        <v/>
      </c>
      <c r="N46" s="494" t="str">
        <f>IF(A46="","",IF(OR('入力フォーム（複数一括申請）'!BX50='入力フォームマスタ（複数一括申請）'!$F$17,'入力フォーム（複数一括申請）'!BX50='入力フォームマスタ（複数一括申請）'!$F$18),302,IF('入力フォーム（複数一括申請）'!BX50='入力フォームマスタ（複数一括申請）'!$F$20,310,IF('入力フォーム（複数一括申請）'!BX50='入力フォームマスタ（複数一括申請）'!$F$19,101,IF(AND('入力フォーム（複数一括申請）'!BX50='入力フォームマスタ（複数一括申請）'!$F$16,'入力フォーム（複数一括申請）'!BJ50="0009"),301,IF(AND('入力フォーム（複数一括申請）'!BX50='入力フォームマスタ（複数一括申請）'!$F$16,'入力フォーム（複数一括申請）'!BJ50="0153"),103,IF('入力フォーム（複数一括申請）'!BJ50=8888,"",100)))))))</f>
        <v/>
      </c>
      <c r="O46" s="494" t="str">
        <f t="shared" si="2"/>
        <v/>
      </c>
      <c r="P46" s="494" t="str">
        <f t="shared" si="3"/>
        <v/>
      </c>
      <c r="Q46" s="494" t="str">
        <f t="shared" si="4"/>
        <v/>
      </c>
      <c r="R46" s="494" t="str">
        <f t="shared" si="5"/>
        <v/>
      </c>
    </row>
    <row r="47" spans="1:18" ht="37.5" customHeight="1" x14ac:dyDescent="0.4">
      <c r="A47" s="491" t="str">
        <f>IF('入力フォーム（複数一括申請）'!D51="","",'入力フォーム（複数一括申請）'!D51)</f>
        <v/>
      </c>
      <c r="B47" s="492" t="str">
        <f>IF('入力フォーム（複数一括申請）'!E51="","",'入力フォーム（複数一括申請）'!E51)</f>
        <v/>
      </c>
      <c r="C47" s="494" t="str">
        <f t="shared" si="0"/>
        <v/>
      </c>
      <c r="D47" s="494" t="str">
        <f t="shared" si="1"/>
        <v/>
      </c>
      <c r="E47" s="493"/>
      <c r="F47" s="492" t="str">
        <f ca="1">相手先マスタ!C47</f>
        <v/>
      </c>
      <c r="G47" s="493"/>
      <c r="H47" s="497" t="str">
        <f>IF(OR('入力フォーム（複数一括申請）'!C51=2,'入力フォーム（複数一括申請）'!C51=7),'入力フォームマスタ（複数一括申請）'!$X$4,IF('入力フォーム（複数一括申請）'!BJ51="","",'入力フォーム（複数一括申請）'!BJ51))</f>
        <v/>
      </c>
      <c r="I47" s="497" t="str">
        <f>IF(OR('入力フォーム（複数一括申請）'!C51=2,'入力フォーム（複数一括申請）'!C51=7),'入力フォームマスタ（複数一括申請）'!$Z$4,IF('入力フォーム（複数一括申請）'!BL51="","",'入力フォーム（複数一括申請）'!BL51))</f>
        <v/>
      </c>
      <c r="J47" s="497" t="str">
        <f>IF(OR('入力フォーム（複数一括申請）'!C51=2,'入力フォーム（複数一括申請）'!C51=7),'入力フォームマスタ（複数一括申請）'!$AB$4,IF('入力フォーム（複数一括申請）'!BN51="","",'入力フォーム（複数一括申請）'!BN51))</f>
        <v/>
      </c>
      <c r="K47" s="497" t="str">
        <f>IF(OR('入力フォーム（複数一括申請）'!C51=2,'入力フォーム（複数一括申請）'!C51=7),9,IF('入力フォーム（複数一括申請）'!BO51="","",LEFT('入力フォーム（複数一括申請）'!BO51,1)))</f>
        <v/>
      </c>
      <c r="L47" s="497" t="str">
        <f>IF(OR('入力フォーム（複数一括申請）'!C51=2,'入力フォーム（複数一括申請）'!C51=7),'入力フォームマスタ（複数一括申請）'!$AD$4,IF('入力フォーム（複数一括申請）'!BP51="","",'入力フォーム（複数一括申請）'!BP51))</f>
        <v/>
      </c>
      <c r="M47" s="497" t="str">
        <f>IF(OR('入力フォーム（複数一括申請）'!C51=2,'入力フォーム（複数一括申請）'!C51=7),'入力フォームマスタ（複数一括申請）'!$AE$4,IF('入力フォーム（複数一括申請）'!BQ51="","",'入力フォーム（複数一括申請）'!BQ51))</f>
        <v/>
      </c>
      <c r="N47" s="494" t="str">
        <f>IF(A47="","",IF(OR('入力フォーム（複数一括申請）'!BX51='入力フォームマスタ（複数一括申請）'!$F$17,'入力フォーム（複数一括申請）'!BX51='入力フォームマスタ（複数一括申請）'!$F$18),302,IF('入力フォーム（複数一括申請）'!BX51='入力フォームマスタ（複数一括申請）'!$F$20,310,IF('入力フォーム（複数一括申請）'!BX51='入力フォームマスタ（複数一括申請）'!$F$19,101,IF(AND('入力フォーム（複数一括申請）'!BX51='入力フォームマスタ（複数一括申請）'!$F$16,'入力フォーム（複数一括申請）'!BJ51="0009"),301,IF(AND('入力フォーム（複数一括申請）'!BX51='入力フォームマスタ（複数一括申請）'!$F$16,'入力フォーム（複数一括申請）'!BJ51="0153"),103,IF('入力フォーム（複数一括申請）'!BJ51=8888,"",100)))))))</f>
        <v/>
      </c>
      <c r="O47" s="494" t="str">
        <f t="shared" si="2"/>
        <v/>
      </c>
      <c r="P47" s="494" t="str">
        <f t="shared" si="3"/>
        <v/>
      </c>
      <c r="Q47" s="494" t="str">
        <f t="shared" si="4"/>
        <v/>
      </c>
      <c r="R47" s="494" t="str">
        <f t="shared" si="5"/>
        <v/>
      </c>
    </row>
    <row r="48" spans="1:18" ht="37.5" customHeight="1" x14ac:dyDescent="0.4">
      <c r="A48" s="491" t="str">
        <f>IF('入力フォーム（複数一括申請）'!D52="","",'入力フォーム（複数一括申請）'!D52)</f>
        <v/>
      </c>
      <c r="B48" s="492" t="str">
        <f>IF('入力フォーム（複数一括申請）'!E52="","",'入力フォーム（複数一括申請）'!E52)</f>
        <v/>
      </c>
      <c r="C48" s="494" t="str">
        <f t="shared" si="0"/>
        <v/>
      </c>
      <c r="D48" s="494" t="str">
        <f t="shared" si="1"/>
        <v/>
      </c>
      <c r="E48" s="493"/>
      <c r="F48" s="492" t="str">
        <f ca="1">相手先マスタ!C48</f>
        <v/>
      </c>
      <c r="G48" s="493"/>
      <c r="H48" s="497" t="str">
        <f>IF(OR('入力フォーム（複数一括申請）'!C52=2,'入力フォーム（複数一括申請）'!C52=7),'入力フォームマスタ（複数一括申請）'!$X$4,IF('入力フォーム（複数一括申請）'!BJ52="","",'入力フォーム（複数一括申請）'!BJ52))</f>
        <v/>
      </c>
      <c r="I48" s="497" t="str">
        <f>IF(OR('入力フォーム（複数一括申請）'!C52=2,'入力フォーム（複数一括申請）'!C52=7),'入力フォームマスタ（複数一括申請）'!$Z$4,IF('入力フォーム（複数一括申請）'!BL52="","",'入力フォーム（複数一括申請）'!BL52))</f>
        <v/>
      </c>
      <c r="J48" s="497" t="str">
        <f>IF(OR('入力フォーム（複数一括申請）'!C52=2,'入力フォーム（複数一括申請）'!C52=7),'入力フォームマスタ（複数一括申請）'!$AB$4,IF('入力フォーム（複数一括申請）'!BN52="","",'入力フォーム（複数一括申請）'!BN52))</f>
        <v/>
      </c>
      <c r="K48" s="497" t="str">
        <f>IF(OR('入力フォーム（複数一括申請）'!C52=2,'入力フォーム（複数一括申請）'!C52=7),9,IF('入力フォーム（複数一括申請）'!BO52="","",LEFT('入力フォーム（複数一括申請）'!BO52,1)))</f>
        <v/>
      </c>
      <c r="L48" s="497" t="str">
        <f>IF(OR('入力フォーム（複数一括申請）'!C52=2,'入力フォーム（複数一括申請）'!C52=7),'入力フォームマスタ（複数一括申請）'!$AD$4,IF('入力フォーム（複数一括申請）'!BP52="","",'入力フォーム（複数一括申請）'!BP52))</f>
        <v/>
      </c>
      <c r="M48" s="497" t="str">
        <f>IF(OR('入力フォーム（複数一括申請）'!C52=2,'入力フォーム（複数一括申請）'!C52=7),'入力フォームマスタ（複数一括申請）'!$AE$4,IF('入力フォーム（複数一括申請）'!BQ52="","",'入力フォーム（複数一括申請）'!BQ52))</f>
        <v/>
      </c>
      <c r="N48" s="494" t="str">
        <f>IF(A48="","",IF(OR('入力フォーム（複数一括申請）'!BX52='入力フォームマスタ（複数一括申請）'!$F$17,'入力フォーム（複数一括申請）'!BX52='入力フォームマスタ（複数一括申請）'!$F$18),302,IF('入力フォーム（複数一括申請）'!BX52='入力フォームマスタ（複数一括申請）'!$F$20,310,IF('入力フォーム（複数一括申請）'!BX52='入力フォームマスタ（複数一括申請）'!$F$19,101,IF(AND('入力フォーム（複数一括申請）'!BX52='入力フォームマスタ（複数一括申請）'!$F$16,'入力フォーム（複数一括申請）'!BJ52="0009"),301,IF(AND('入力フォーム（複数一括申請）'!BX52='入力フォームマスタ（複数一括申請）'!$F$16,'入力フォーム（複数一括申請）'!BJ52="0153"),103,IF('入力フォーム（複数一括申請）'!BJ52=8888,"",100)))))))</f>
        <v/>
      </c>
      <c r="O48" s="494" t="str">
        <f t="shared" si="2"/>
        <v/>
      </c>
      <c r="P48" s="494" t="str">
        <f t="shared" si="3"/>
        <v/>
      </c>
      <c r="Q48" s="494" t="str">
        <f t="shared" si="4"/>
        <v/>
      </c>
      <c r="R48" s="494" t="str">
        <f t="shared" si="5"/>
        <v/>
      </c>
    </row>
    <row r="49" spans="1:39" ht="37.5" customHeight="1" x14ac:dyDescent="0.4">
      <c r="A49" s="491" t="str">
        <f>IF('入力フォーム（複数一括申請）'!D53="","",'入力フォーム（複数一括申請）'!D53)</f>
        <v/>
      </c>
      <c r="B49" s="492" t="str">
        <f>IF('入力フォーム（複数一括申請）'!E53="","",'入力フォーム（複数一括申請）'!E53)</f>
        <v/>
      </c>
      <c r="C49" s="494" t="str">
        <f t="shared" si="0"/>
        <v/>
      </c>
      <c r="D49" s="494" t="str">
        <f t="shared" si="1"/>
        <v/>
      </c>
      <c r="E49" s="493"/>
      <c r="F49" s="492" t="str">
        <f ca="1">相手先マスタ!C49</f>
        <v/>
      </c>
      <c r="G49" s="493"/>
      <c r="H49" s="497" t="str">
        <f>IF(OR('入力フォーム（複数一括申請）'!C53=2,'入力フォーム（複数一括申請）'!C53=7),'入力フォームマスタ（複数一括申請）'!$X$4,IF('入力フォーム（複数一括申請）'!BJ53="","",'入力フォーム（複数一括申請）'!BJ53))</f>
        <v/>
      </c>
      <c r="I49" s="497" t="str">
        <f>IF(OR('入力フォーム（複数一括申請）'!C53=2,'入力フォーム（複数一括申請）'!C53=7),'入力フォームマスタ（複数一括申請）'!$Z$4,IF('入力フォーム（複数一括申請）'!BL53="","",'入力フォーム（複数一括申請）'!BL53))</f>
        <v/>
      </c>
      <c r="J49" s="497" t="str">
        <f>IF(OR('入力フォーム（複数一括申請）'!C53=2,'入力フォーム（複数一括申請）'!C53=7),'入力フォームマスタ（複数一括申請）'!$AB$4,IF('入力フォーム（複数一括申請）'!BN53="","",'入力フォーム（複数一括申請）'!BN53))</f>
        <v/>
      </c>
      <c r="K49" s="497" t="str">
        <f>IF(OR('入力フォーム（複数一括申請）'!C53=2,'入力フォーム（複数一括申請）'!C53=7),9,IF('入力フォーム（複数一括申請）'!BO53="","",LEFT('入力フォーム（複数一括申請）'!BO53,1)))</f>
        <v/>
      </c>
      <c r="L49" s="497" t="str">
        <f>IF(OR('入力フォーム（複数一括申請）'!C53=2,'入力フォーム（複数一括申請）'!C53=7),'入力フォームマスタ（複数一括申請）'!$AD$4,IF('入力フォーム（複数一括申請）'!BP53="","",'入力フォーム（複数一括申請）'!BP53))</f>
        <v/>
      </c>
      <c r="M49" s="497" t="str">
        <f>IF(OR('入力フォーム（複数一括申請）'!C53=2,'入力フォーム（複数一括申請）'!C53=7),'入力フォームマスタ（複数一括申請）'!$AE$4,IF('入力フォーム（複数一括申請）'!BQ53="","",'入力フォーム（複数一括申請）'!BQ53))</f>
        <v/>
      </c>
      <c r="N49" s="494" t="str">
        <f>IF(A49="","",IF(OR('入力フォーム（複数一括申請）'!BX53='入力フォームマスタ（複数一括申請）'!$F$17,'入力フォーム（複数一括申請）'!BX53='入力フォームマスタ（複数一括申請）'!$F$18),302,IF('入力フォーム（複数一括申請）'!BX53='入力フォームマスタ（複数一括申請）'!$F$20,310,IF('入力フォーム（複数一括申請）'!BX53='入力フォームマスタ（複数一括申請）'!$F$19,101,IF(AND('入力フォーム（複数一括申請）'!BX53='入力フォームマスタ（複数一括申請）'!$F$16,'入力フォーム（複数一括申請）'!BJ53="0009"),301,IF(AND('入力フォーム（複数一括申請）'!BX53='入力フォームマスタ（複数一括申請）'!$F$16,'入力フォーム（複数一括申請）'!BJ53="0153"),103,IF('入力フォーム（複数一括申請）'!BJ53=8888,"",100)))))))</f>
        <v/>
      </c>
      <c r="O49" s="494" t="str">
        <f t="shared" si="2"/>
        <v/>
      </c>
      <c r="P49" s="494" t="str">
        <f t="shared" si="3"/>
        <v/>
      </c>
      <c r="Q49" s="494" t="str">
        <f t="shared" si="4"/>
        <v/>
      </c>
      <c r="R49" s="494" t="str">
        <f t="shared" si="5"/>
        <v/>
      </c>
    </row>
    <row r="50" spans="1:39" ht="37.5" customHeight="1" x14ac:dyDescent="0.4">
      <c r="A50" s="491" t="str">
        <f>IF('入力フォーム（複数一括申請）'!D54="","",'入力フォーム（複数一括申請）'!D54)</f>
        <v/>
      </c>
      <c r="B50" s="492" t="str">
        <f>IF('入力フォーム（複数一括申請）'!E54="","",'入力フォーム（複数一括申請）'!E54)</f>
        <v/>
      </c>
      <c r="C50" s="494" t="str">
        <f t="shared" si="0"/>
        <v/>
      </c>
      <c r="D50" s="494" t="str">
        <f t="shared" si="1"/>
        <v/>
      </c>
      <c r="E50" s="493"/>
      <c r="F50" s="492" t="str">
        <f ca="1">相手先マスタ!C50</f>
        <v/>
      </c>
      <c r="G50" s="493"/>
      <c r="H50" s="497" t="str">
        <f>IF(OR('入力フォーム（複数一括申請）'!C54=2,'入力フォーム（複数一括申請）'!C54=7),'入力フォームマスタ（複数一括申請）'!$X$4,IF('入力フォーム（複数一括申請）'!BJ54="","",'入力フォーム（複数一括申請）'!BJ54))</f>
        <v/>
      </c>
      <c r="I50" s="497" t="str">
        <f>IF(OR('入力フォーム（複数一括申請）'!C54=2,'入力フォーム（複数一括申請）'!C54=7),'入力フォームマスタ（複数一括申請）'!$Z$4,IF('入力フォーム（複数一括申請）'!BL54="","",'入力フォーム（複数一括申請）'!BL54))</f>
        <v/>
      </c>
      <c r="J50" s="497" t="str">
        <f>IF(OR('入力フォーム（複数一括申請）'!C54=2,'入力フォーム（複数一括申請）'!C54=7),'入力フォームマスタ（複数一括申請）'!$AB$4,IF('入力フォーム（複数一括申請）'!BN54="","",'入力フォーム（複数一括申請）'!BN54))</f>
        <v/>
      </c>
      <c r="K50" s="497" t="str">
        <f>IF(OR('入力フォーム（複数一括申請）'!C54=2,'入力フォーム（複数一括申請）'!C54=7),9,IF('入力フォーム（複数一括申請）'!BO54="","",LEFT('入力フォーム（複数一括申請）'!BO54,1)))</f>
        <v/>
      </c>
      <c r="L50" s="497" t="str">
        <f>IF(OR('入力フォーム（複数一括申請）'!C54=2,'入力フォーム（複数一括申請）'!C54=7),'入力フォームマスタ（複数一括申請）'!$AD$4,IF('入力フォーム（複数一括申請）'!BP54="","",'入力フォーム（複数一括申請）'!BP54))</f>
        <v/>
      </c>
      <c r="M50" s="497" t="str">
        <f>IF(OR('入力フォーム（複数一括申請）'!C54=2,'入力フォーム（複数一括申請）'!C54=7),'入力フォームマスタ（複数一括申請）'!$AE$4,IF('入力フォーム（複数一括申請）'!BQ54="","",'入力フォーム（複数一括申請）'!BQ54))</f>
        <v/>
      </c>
      <c r="N50" s="494" t="str">
        <f>IF(A50="","",IF(OR('入力フォーム（複数一括申請）'!BX54='入力フォームマスタ（複数一括申請）'!$F$17,'入力フォーム（複数一括申請）'!BX54='入力フォームマスタ（複数一括申請）'!$F$18),302,IF('入力フォーム（複数一括申請）'!BX54='入力フォームマスタ（複数一括申請）'!$F$20,310,IF('入力フォーム（複数一括申請）'!BX54='入力フォームマスタ（複数一括申請）'!$F$19,101,IF(AND('入力フォーム（複数一括申請）'!BX54='入力フォームマスタ（複数一括申請）'!$F$16,'入力フォーム（複数一括申請）'!BJ54="0009"),301,IF(AND('入力フォーム（複数一括申請）'!BX54='入力フォームマスタ（複数一括申請）'!$F$16,'入力フォーム（複数一括申請）'!BJ54="0153"),103,IF('入力フォーム（複数一括申請）'!BJ54=8888,"",100)))))))</f>
        <v/>
      </c>
      <c r="O50" s="494" t="str">
        <f t="shared" si="2"/>
        <v/>
      </c>
      <c r="P50" s="494" t="str">
        <f t="shared" si="3"/>
        <v/>
      </c>
      <c r="Q50" s="494" t="str">
        <f t="shared" si="4"/>
        <v/>
      </c>
      <c r="R50" s="494" t="str">
        <f t="shared" si="5"/>
        <v/>
      </c>
    </row>
    <row r="51" spans="1:39" ht="37.5" customHeight="1" x14ac:dyDescent="0.4">
      <c r="A51" s="491" t="str">
        <f>IF('入力フォーム（複数一括申請）'!D55="","",'入力フォーム（複数一括申請）'!D55)</f>
        <v/>
      </c>
      <c r="B51" s="492" t="str">
        <f>IF('入力フォーム（複数一括申請）'!E55="","",'入力フォーム（複数一括申請）'!E55)</f>
        <v/>
      </c>
      <c r="C51" s="494" t="str">
        <f t="shared" si="0"/>
        <v/>
      </c>
      <c r="D51" s="494" t="str">
        <f t="shared" si="1"/>
        <v/>
      </c>
      <c r="E51" s="493"/>
      <c r="F51" s="492" t="str">
        <f ca="1">相手先マスタ!C51</f>
        <v/>
      </c>
      <c r="G51" s="493"/>
      <c r="H51" s="497" t="str">
        <f>IF(OR('入力フォーム（複数一括申請）'!C55=2,'入力フォーム（複数一括申請）'!C55=7),'入力フォームマスタ（複数一括申請）'!$X$4,IF('入力フォーム（複数一括申請）'!BJ55="","",'入力フォーム（複数一括申請）'!BJ55))</f>
        <v/>
      </c>
      <c r="I51" s="497" t="str">
        <f>IF(OR('入力フォーム（複数一括申請）'!C55=2,'入力フォーム（複数一括申請）'!C55=7),'入力フォームマスタ（複数一括申請）'!$Z$4,IF('入力フォーム（複数一括申請）'!BL55="","",'入力フォーム（複数一括申請）'!BL55))</f>
        <v/>
      </c>
      <c r="J51" s="497" t="str">
        <f>IF(OR('入力フォーム（複数一括申請）'!C55=2,'入力フォーム（複数一括申請）'!C55=7),'入力フォームマスタ（複数一括申請）'!$AB$4,IF('入力フォーム（複数一括申請）'!BN55="","",'入力フォーム（複数一括申請）'!BN55))</f>
        <v/>
      </c>
      <c r="K51" s="497" t="str">
        <f>IF(OR('入力フォーム（複数一括申請）'!C55=2,'入力フォーム（複数一括申請）'!C55=7),9,IF('入力フォーム（複数一括申請）'!BO55="","",LEFT('入力フォーム（複数一括申請）'!BO55,1)))</f>
        <v/>
      </c>
      <c r="L51" s="497" t="str">
        <f>IF(OR('入力フォーム（複数一括申請）'!C55=2,'入力フォーム（複数一括申請）'!C55=7),'入力フォームマスタ（複数一括申請）'!$AD$4,IF('入力フォーム（複数一括申請）'!BP55="","",'入力フォーム（複数一括申請）'!BP55))</f>
        <v/>
      </c>
      <c r="M51" s="497" t="str">
        <f>IF(OR('入力フォーム（複数一括申請）'!C55=2,'入力フォーム（複数一括申請）'!C55=7),'入力フォームマスタ（複数一括申請）'!$AE$4,IF('入力フォーム（複数一括申請）'!BQ55="","",'入力フォーム（複数一括申請）'!BQ55))</f>
        <v/>
      </c>
      <c r="N51" s="494" t="str">
        <f>IF(A51="","",IF(OR('入力フォーム（複数一括申請）'!BX55='入力フォームマスタ（複数一括申請）'!$F$17,'入力フォーム（複数一括申請）'!BX55='入力フォームマスタ（複数一括申請）'!$F$18),302,IF('入力フォーム（複数一括申請）'!BX55='入力フォームマスタ（複数一括申請）'!$F$20,310,IF('入力フォーム（複数一括申請）'!BX55='入力フォームマスタ（複数一括申請）'!$F$19,101,IF(AND('入力フォーム（複数一括申請）'!BX55='入力フォームマスタ（複数一括申請）'!$F$16,'入力フォーム（複数一括申請）'!BJ55="0009"),301,IF(AND('入力フォーム（複数一括申請）'!BX55='入力フォームマスタ（複数一括申請）'!$F$16,'入力フォーム（複数一括申請）'!BJ55="0153"),103,IF('入力フォーム（複数一括申請）'!BJ55=8888,"",100)))))))</f>
        <v/>
      </c>
      <c r="O51" s="494" t="str">
        <f t="shared" si="2"/>
        <v/>
      </c>
      <c r="P51" s="494" t="str">
        <f t="shared" si="3"/>
        <v/>
      </c>
      <c r="Q51" s="494" t="str">
        <f t="shared" si="4"/>
        <v/>
      </c>
      <c r="R51" s="494" t="str">
        <f t="shared" si="5"/>
        <v/>
      </c>
    </row>
    <row r="52" spans="1:39" ht="37.5" customHeight="1" x14ac:dyDescent="0.4">
      <c r="A52" s="491" t="str">
        <f>IF('入力フォーム（複数一括申請）'!D56="","",'入力フォーム（複数一括申請）'!D56)</f>
        <v/>
      </c>
      <c r="B52" s="492" t="str">
        <f>IF('入力フォーム（複数一括申請）'!E56="","",'入力フォーム（複数一括申請）'!E56)</f>
        <v/>
      </c>
      <c r="C52" s="494" t="str">
        <f t="shared" si="0"/>
        <v/>
      </c>
      <c r="D52" s="494" t="str">
        <f t="shared" si="1"/>
        <v/>
      </c>
      <c r="E52" s="493"/>
      <c r="F52" s="492" t="str">
        <f ca="1">相手先マスタ!C52</f>
        <v/>
      </c>
      <c r="G52" s="493"/>
      <c r="H52" s="497" t="str">
        <f>IF(OR('入力フォーム（複数一括申請）'!C56=2,'入力フォーム（複数一括申請）'!C56=7),'入力フォームマスタ（複数一括申請）'!$X$4,IF('入力フォーム（複数一括申請）'!BJ56="","",'入力フォーム（複数一括申請）'!BJ56))</f>
        <v/>
      </c>
      <c r="I52" s="497" t="str">
        <f>IF(OR('入力フォーム（複数一括申請）'!C56=2,'入力フォーム（複数一括申請）'!C56=7),'入力フォームマスタ（複数一括申請）'!$Z$4,IF('入力フォーム（複数一括申請）'!BL56="","",'入力フォーム（複数一括申請）'!BL56))</f>
        <v/>
      </c>
      <c r="J52" s="497" t="str">
        <f>IF(OR('入力フォーム（複数一括申請）'!C56=2,'入力フォーム（複数一括申請）'!C56=7),'入力フォームマスタ（複数一括申請）'!$AB$4,IF('入力フォーム（複数一括申請）'!BN56="","",'入力フォーム（複数一括申請）'!BN56))</f>
        <v/>
      </c>
      <c r="K52" s="497" t="str">
        <f>IF(OR('入力フォーム（複数一括申請）'!C56=2,'入力フォーム（複数一括申請）'!C56=7),9,IF('入力フォーム（複数一括申請）'!BO56="","",LEFT('入力フォーム（複数一括申請）'!BO56,1)))</f>
        <v/>
      </c>
      <c r="L52" s="497" t="str">
        <f>IF(OR('入力フォーム（複数一括申請）'!C56=2,'入力フォーム（複数一括申請）'!C56=7),'入力フォームマスタ（複数一括申請）'!$AD$4,IF('入力フォーム（複数一括申請）'!BP56="","",'入力フォーム（複数一括申請）'!BP56))</f>
        <v/>
      </c>
      <c r="M52" s="497" t="str">
        <f>IF(OR('入力フォーム（複数一括申請）'!C56=2,'入力フォーム（複数一括申請）'!C56=7),'入力フォームマスタ（複数一括申請）'!$AE$4,IF('入力フォーム（複数一括申請）'!BQ56="","",'入力フォーム（複数一括申請）'!BQ56))</f>
        <v/>
      </c>
      <c r="N52" s="494" t="str">
        <f>IF(A52="","",IF(OR('入力フォーム（複数一括申請）'!BX56='入力フォームマスタ（複数一括申請）'!$F$17,'入力フォーム（複数一括申請）'!BX56='入力フォームマスタ（複数一括申請）'!$F$18),302,IF('入力フォーム（複数一括申請）'!BX56='入力フォームマスタ（複数一括申請）'!$F$20,310,IF('入力フォーム（複数一括申請）'!BX56='入力フォームマスタ（複数一括申請）'!$F$19,101,IF(AND('入力フォーム（複数一括申請）'!BX56='入力フォームマスタ（複数一括申請）'!$F$16,'入力フォーム（複数一括申請）'!BJ56="0009"),301,IF(AND('入力フォーム（複数一括申請）'!BX56='入力フォームマスタ（複数一括申請）'!$F$16,'入力フォーム（複数一括申請）'!BJ56="0153"),103,IF('入力フォーム（複数一括申請）'!BJ56=8888,"",100)))))))</f>
        <v/>
      </c>
      <c r="O52" s="494" t="str">
        <f t="shared" si="2"/>
        <v/>
      </c>
      <c r="P52" s="494" t="str">
        <f t="shared" si="3"/>
        <v/>
      </c>
      <c r="Q52" s="494" t="str">
        <f t="shared" si="4"/>
        <v/>
      </c>
      <c r="R52" s="494" t="str">
        <f t="shared" si="5"/>
        <v/>
      </c>
    </row>
    <row r="53" spans="1:39" ht="37.5" customHeight="1" x14ac:dyDescent="0.4">
      <c r="A53" s="491" t="str">
        <f>IF('入力フォーム（複数一括申請）'!D57="","",'入力フォーム（複数一括申請）'!D57)</f>
        <v/>
      </c>
      <c r="B53" s="492" t="str">
        <f>IF('入力フォーム（複数一括申請）'!E57="","",'入力フォーム（複数一括申請）'!E57)</f>
        <v/>
      </c>
      <c r="C53" s="494" t="str">
        <f t="shared" si="0"/>
        <v/>
      </c>
      <c r="D53" s="494" t="str">
        <f t="shared" si="1"/>
        <v/>
      </c>
      <c r="E53" s="493"/>
      <c r="F53" s="492" t="str">
        <f ca="1">相手先マスタ!C53</f>
        <v/>
      </c>
      <c r="G53" s="493"/>
      <c r="H53" s="497" t="str">
        <f>IF(OR('入力フォーム（複数一括申請）'!C57=2,'入力フォーム（複数一括申請）'!C57=7),'入力フォームマスタ（複数一括申請）'!$X$4,IF('入力フォーム（複数一括申請）'!BJ57="","",'入力フォーム（複数一括申請）'!BJ57))</f>
        <v/>
      </c>
      <c r="I53" s="497" t="str">
        <f>IF(OR('入力フォーム（複数一括申請）'!C57=2,'入力フォーム（複数一括申請）'!C57=7),'入力フォームマスタ（複数一括申請）'!$Z$4,IF('入力フォーム（複数一括申請）'!BL57="","",'入力フォーム（複数一括申請）'!BL57))</f>
        <v/>
      </c>
      <c r="J53" s="497" t="str">
        <f>IF(OR('入力フォーム（複数一括申請）'!C57=2,'入力フォーム（複数一括申請）'!C57=7),'入力フォームマスタ（複数一括申請）'!$AB$4,IF('入力フォーム（複数一括申請）'!BN57="","",'入力フォーム（複数一括申請）'!BN57))</f>
        <v/>
      </c>
      <c r="K53" s="497" t="str">
        <f>IF(OR('入力フォーム（複数一括申請）'!C57=2,'入力フォーム（複数一括申請）'!C57=7),9,IF('入力フォーム（複数一括申請）'!BO57="","",LEFT('入力フォーム（複数一括申請）'!BO57,1)))</f>
        <v/>
      </c>
      <c r="L53" s="497" t="str">
        <f>IF(OR('入力フォーム（複数一括申請）'!C57=2,'入力フォーム（複数一括申請）'!C57=7),'入力フォームマスタ（複数一括申請）'!$AD$4,IF('入力フォーム（複数一括申請）'!BP57="","",'入力フォーム（複数一括申請）'!BP57))</f>
        <v/>
      </c>
      <c r="M53" s="497" t="str">
        <f>IF(OR('入力フォーム（複数一括申請）'!C57=2,'入力フォーム（複数一括申請）'!C57=7),'入力フォームマスタ（複数一括申請）'!$AE$4,IF('入力フォーム（複数一括申請）'!BQ57="","",'入力フォーム（複数一括申請）'!BQ57))</f>
        <v/>
      </c>
      <c r="N53" s="494" t="str">
        <f>IF(A53="","",IF(OR('入力フォーム（複数一括申請）'!BX57='入力フォームマスタ（複数一括申請）'!$F$17,'入力フォーム（複数一括申請）'!BX57='入力フォームマスタ（複数一括申請）'!$F$18),302,IF('入力フォーム（複数一括申請）'!BX57='入力フォームマスタ（複数一括申請）'!$F$20,310,IF('入力フォーム（複数一括申請）'!BX57='入力フォームマスタ（複数一括申請）'!$F$19,101,IF(AND('入力フォーム（複数一括申請）'!BX57='入力フォームマスタ（複数一括申請）'!$F$16,'入力フォーム（複数一括申請）'!BJ57="0009"),301,IF(AND('入力フォーム（複数一括申請）'!BX57='入力フォームマスタ（複数一括申請）'!$F$16,'入力フォーム（複数一括申請）'!BJ57="0153"),103,IF('入力フォーム（複数一括申請）'!BJ57=8888,"",100)))))))</f>
        <v/>
      </c>
      <c r="O53" s="494" t="str">
        <f t="shared" si="2"/>
        <v/>
      </c>
      <c r="P53" s="494" t="str">
        <f t="shared" si="3"/>
        <v/>
      </c>
      <c r="Q53" s="494" t="str">
        <f t="shared" si="4"/>
        <v/>
      </c>
      <c r="R53" s="494" t="str">
        <f t="shared" si="5"/>
        <v/>
      </c>
    </row>
    <row r="54" spans="1:39" ht="37.5" customHeight="1" x14ac:dyDescent="0.4">
      <c r="A54" s="491" t="str">
        <f>IF('入力フォーム（複数一括申請）'!D58="","",'入力フォーム（複数一括申請）'!D58)</f>
        <v/>
      </c>
      <c r="B54" s="492" t="str">
        <f>IF('入力フォーム（複数一括申請）'!E58="","",'入力フォーム（複数一括申請）'!E58)</f>
        <v/>
      </c>
      <c r="C54" s="494" t="str">
        <f t="shared" si="0"/>
        <v/>
      </c>
      <c r="D54" s="494" t="str">
        <f t="shared" si="1"/>
        <v/>
      </c>
      <c r="E54" s="493"/>
      <c r="F54" s="492" t="str">
        <f ca="1">相手先マスタ!C54</f>
        <v/>
      </c>
      <c r="G54" s="493"/>
      <c r="H54" s="497" t="str">
        <f>IF(OR('入力フォーム（複数一括申請）'!C58=2,'入力フォーム（複数一括申請）'!C58=7),'入力フォームマスタ（複数一括申請）'!$X$4,IF('入力フォーム（複数一括申請）'!BJ58="","",'入力フォーム（複数一括申請）'!BJ58))</f>
        <v/>
      </c>
      <c r="I54" s="497" t="str">
        <f>IF(OR('入力フォーム（複数一括申請）'!C58=2,'入力フォーム（複数一括申請）'!C58=7),'入力フォームマスタ（複数一括申請）'!$Z$4,IF('入力フォーム（複数一括申請）'!BL58="","",'入力フォーム（複数一括申請）'!BL58))</f>
        <v/>
      </c>
      <c r="J54" s="497" t="str">
        <f>IF(OR('入力フォーム（複数一括申請）'!C58=2,'入力フォーム（複数一括申請）'!C58=7),'入力フォームマスタ（複数一括申請）'!$AB$4,IF('入力フォーム（複数一括申請）'!BN58="","",'入力フォーム（複数一括申請）'!BN58))</f>
        <v/>
      </c>
      <c r="K54" s="497" t="str">
        <f>IF(OR('入力フォーム（複数一括申請）'!C58=2,'入力フォーム（複数一括申請）'!C58=7),9,IF('入力フォーム（複数一括申請）'!BO58="","",LEFT('入力フォーム（複数一括申請）'!BO58,1)))</f>
        <v/>
      </c>
      <c r="L54" s="497" t="str">
        <f>IF(OR('入力フォーム（複数一括申請）'!C58=2,'入力フォーム（複数一括申請）'!C58=7),'入力フォームマスタ（複数一括申請）'!$AD$4,IF('入力フォーム（複数一括申請）'!BP58="","",'入力フォーム（複数一括申請）'!BP58))</f>
        <v/>
      </c>
      <c r="M54" s="497" t="str">
        <f>IF(OR('入力フォーム（複数一括申請）'!C58=2,'入力フォーム（複数一括申請）'!C58=7),'入力フォームマスタ（複数一括申請）'!$AE$4,IF('入力フォーム（複数一括申請）'!BQ58="","",'入力フォーム（複数一括申請）'!BQ58))</f>
        <v/>
      </c>
      <c r="N54" s="494" t="str">
        <f>IF(A54="","",IF(OR('入力フォーム（複数一括申請）'!BX58='入力フォームマスタ（複数一括申請）'!$F$17,'入力フォーム（複数一括申請）'!BX58='入力フォームマスタ（複数一括申請）'!$F$18),302,IF('入力フォーム（複数一括申請）'!BX58='入力フォームマスタ（複数一括申請）'!$F$20,310,IF('入力フォーム（複数一括申請）'!BX58='入力フォームマスタ（複数一括申請）'!$F$19,101,IF(AND('入力フォーム（複数一括申請）'!BX58='入力フォームマスタ（複数一括申請）'!$F$16,'入力フォーム（複数一括申請）'!BJ58="0009"),301,IF(AND('入力フォーム（複数一括申請）'!BX58='入力フォームマスタ（複数一括申請）'!$F$16,'入力フォーム（複数一括申請）'!BJ58="0153"),103,IF('入力フォーム（複数一括申請）'!BJ58=8888,"",100)))))))</f>
        <v/>
      </c>
      <c r="O54" s="494" t="str">
        <f t="shared" si="2"/>
        <v/>
      </c>
      <c r="P54" s="494" t="str">
        <f t="shared" si="3"/>
        <v/>
      </c>
      <c r="Q54" s="494" t="str">
        <f t="shared" si="4"/>
        <v/>
      </c>
      <c r="R54" s="494" t="str">
        <f t="shared" si="5"/>
        <v/>
      </c>
    </row>
    <row r="55" spans="1:39" ht="37.5" customHeight="1" x14ac:dyDescent="0.4">
      <c r="A55" s="491" t="str">
        <f>IF('入力フォーム（複数一括申請）'!D59="","",'入力フォーム（複数一括申請）'!D59)</f>
        <v/>
      </c>
      <c r="B55" s="492" t="str">
        <f>IF('入力フォーム（複数一括申請）'!E59="","",'入力フォーム（複数一括申請）'!E59)</f>
        <v/>
      </c>
      <c r="C55" s="494" t="str">
        <f t="shared" si="0"/>
        <v/>
      </c>
      <c r="D55" s="494" t="str">
        <f t="shared" si="1"/>
        <v/>
      </c>
      <c r="E55" s="493"/>
      <c r="F55" s="492" t="str">
        <f ca="1">相手先マスタ!C55</f>
        <v/>
      </c>
      <c r="G55" s="493"/>
      <c r="H55" s="497" t="str">
        <f>IF(OR('入力フォーム（複数一括申請）'!C59=2,'入力フォーム（複数一括申請）'!C59=7),'入力フォームマスタ（複数一括申請）'!$X$4,IF('入力フォーム（複数一括申請）'!BJ59="","",'入力フォーム（複数一括申請）'!BJ59))</f>
        <v/>
      </c>
      <c r="I55" s="497" t="str">
        <f>IF(OR('入力フォーム（複数一括申請）'!C59=2,'入力フォーム（複数一括申請）'!C59=7),'入力フォームマスタ（複数一括申請）'!$Z$4,IF('入力フォーム（複数一括申請）'!BL59="","",'入力フォーム（複数一括申請）'!BL59))</f>
        <v/>
      </c>
      <c r="J55" s="497" t="str">
        <f>IF(OR('入力フォーム（複数一括申請）'!C59=2,'入力フォーム（複数一括申請）'!C59=7),'入力フォームマスタ（複数一括申請）'!$AB$4,IF('入力フォーム（複数一括申請）'!BN59="","",'入力フォーム（複数一括申請）'!BN59))</f>
        <v/>
      </c>
      <c r="K55" s="497" t="str">
        <f>IF(OR('入力フォーム（複数一括申請）'!C59=2,'入力フォーム（複数一括申請）'!C59=7),9,IF('入力フォーム（複数一括申請）'!BO59="","",LEFT('入力フォーム（複数一括申請）'!BO59,1)))</f>
        <v/>
      </c>
      <c r="L55" s="497" t="str">
        <f>IF(OR('入力フォーム（複数一括申請）'!C59=2,'入力フォーム（複数一括申請）'!C59=7),'入力フォームマスタ（複数一括申請）'!$AD$4,IF('入力フォーム（複数一括申請）'!BP59="","",'入力フォーム（複数一括申請）'!BP59))</f>
        <v/>
      </c>
      <c r="M55" s="497" t="str">
        <f>IF(OR('入力フォーム（複数一括申請）'!C59=2,'入力フォーム（複数一括申請）'!C59=7),'入力フォームマスタ（複数一括申請）'!$AE$4,IF('入力フォーム（複数一括申請）'!BQ59="","",'入力フォーム（複数一括申請）'!BQ59))</f>
        <v/>
      </c>
      <c r="N55" s="494" t="str">
        <f>IF(A55="","",IF(OR('入力フォーム（複数一括申請）'!BX59='入力フォームマスタ（複数一括申請）'!$F$17,'入力フォーム（複数一括申請）'!BX59='入力フォームマスタ（複数一括申請）'!$F$18),302,IF('入力フォーム（複数一括申請）'!BX59='入力フォームマスタ（複数一括申請）'!$F$20,310,IF('入力フォーム（複数一括申請）'!BX59='入力フォームマスタ（複数一括申請）'!$F$19,101,IF(AND('入力フォーム（複数一括申請）'!BX59='入力フォームマスタ（複数一括申請）'!$F$16,'入力フォーム（複数一括申請）'!BJ59="0009"),301,IF(AND('入力フォーム（複数一括申請）'!BX59='入力フォームマスタ（複数一括申請）'!$F$16,'入力フォーム（複数一括申請）'!BJ59="0153"),103,IF('入力フォーム（複数一括申請）'!BJ59=8888,"",100)))))))</f>
        <v/>
      </c>
      <c r="O55" s="494" t="str">
        <f t="shared" si="2"/>
        <v/>
      </c>
      <c r="P55" s="494" t="str">
        <f t="shared" si="3"/>
        <v/>
      </c>
      <c r="Q55" s="494" t="str">
        <f t="shared" si="4"/>
        <v/>
      </c>
      <c r="R55" s="494" t="str">
        <f t="shared" si="5"/>
        <v/>
      </c>
    </row>
    <row r="56" spans="1:39" ht="11.25" customHeight="1" x14ac:dyDescent="0.4"/>
    <row r="57" spans="1:39" ht="12.75" hidden="1" customHeight="1" outlineLevel="1" x14ac:dyDescent="0.4">
      <c r="C57" s="651" t="s">
        <v>276</v>
      </c>
      <c r="D57" s="651"/>
      <c r="H57" s="651"/>
      <c r="I57" s="651"/>
      <c r="N57" s="107" t="s">
        <v>276</v>
      </c>
      <c r="O57" s="651" t="s">
        <v>276</v>
      </c>
      <c r="P57" s="651"/>
      <c r="Q57" s="651"/>
      <c r="R57" s="651"/>
    </row>
    <row r="58" spans="1:39" s="108" customFormat="1" ht="45" hidden="1" customHeight="1" outlineLevel="1" x14ac:dyDescent="0.4">
      <c r="A58" s="194"/>
      <c r="C58" s="650" t="s">
        <v>294</v>
      </c>
      <c r="D58" s="650"/>
      <c r="F58" s="113"/>
      <c r="G58" s="113"/>
      <c r="H58" s="657"/>
      <c r="I58" s="658"/>
      <c r="J58" s="657"/>
      <c r="K58" s="658"/>
      <c r="L58" s="657"/>
      <c r="M58" s="658"/>
      <c r="N58" s="104" t="s">
        <v>295</v>
      </c>
      <c r="O58" s="650" t="s">
        <v>294</v>
      </c>
      <c r="P58" s="650"/>
      <c r="Q58" s="650"/>
      <c r="R58" s="650"/>
      <c r="AG58" s="113"/>
      <c r="AH58" s="113"/>
      <c r="AI58" s="113"/>
      <c r="AJ58" s="113"/>
      <c r="AK58" s="113"/>
      <c r="AL58" s="113"/>
      <c r="AM58" s="113"/>
    </row>
    <row r="59" spans="1:39" ht="16.5" hidden="1" customHeight="1" outlineLevel="1" x14ac:dyDescent="0.4"/>
    <row r="60" spans="1:39" s="112" customFormat="1" ht="12.75" hidden="1" customHeight="1" outlineLevel="1" x14ac:dyDescent="0.4">
      <c r="A60" s="195"/>
    </row>
    <row r="61" spans="1:39" s="112" customFormat="1" ht="12.75" hidden="1" customHeight="1" outlineLevel="1" x14ac:dyDescent="0.4">
      <c r="A61" s="195"/>
      <c r="L61" s="112" t="s">
        <v>274</v>
      </c>
      <c r="M61" s="112" t="s">
        <v>268</v>
      </c>
    </row>
    <row r="62" spans="1:39" ht="16.5" customHeight="1" collapsed="1" x14ac:dyDescent="0.4"/>
  </sheetData>
  <sheetProtection algorithmName="SHA-512" hashValue="JhvJZb5PmIanLf3cdMSns/dy5GkZy9VGrpi+ew/edah4ooBAoewXGy/vtWhRTlBPGc7kJ10NJFUMbrD8hRxZsg==" saltValue="s6GZFhdm//YnzkFtMUS7kA==" spinCount="100000" sheet="1" objects="1" scenarios="1"/>
  <mergeCells count="9">
    <mergeCell ref="B1:R1"/>
    <mergeCell ref="H57:I57"/>
    <mergeCell ref="C58:D58"/>
    <mergeCell ref="C57:D57"/>
    <mergeCell ref="O58:R58"/>
    <mergeCell ref="O57:R57"/>
    <mergeCell ref="J58:K58"/>
    <mergeCell ref="L58:M58"/>
    <mergeCell ref="H58:I58"/>
  </mergeCells>
  <phoneticPr fontId="4"/>
  <pageMargins left="0.31496062992125984" right="0.31496062992125984" top="0.55118110236220474" bottom="0.35433070866141736" header="0.31496062992125984" footer="0.31496062992125984"/>
  <pageSetup paperSize="9" scale="75" fitToHeight="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CCCC"/>
    <pageSetUpPr fitToPage="1"/>
  </sheetPr>
  <dimension ref="A1:AK101"/>
  <sheetViews>
    <sheetView topLeftCell="A47" workbookViewId="0">
      <selection activeCell="P14" sqref="P14"/>
    </sheetView>
  </sheetViews>
  <sheetFormatPr defaultColWidth="9" defaultRowHeight="18.75" customHeight="1" x14ac:dyDescent="0.4"/>
  <cols>
    <col min="1" max="1" width="7.5" style="8" customWidth="1"/>
    <col min="2" max="2" width="32.5" style="8" customWidth="1"/>
    <col min="3" max="3" width="17.5" style="8" customWidth="1"/>
    <col min="4" max="4" width="24.75" style="8" customWidth="1"/>
    <col min="5" max="5" width="8.75" style="8" customWidth="1"/>
    <col min="6" max="6" width="12.5" style="8" customWidth="1"/>
    <col min="7" max="29" width="6.25" style="27" customWidth="1"/>
    <col min="30" max="37" width="11.25" style="8" customWidth="1"/>
    <col min="38" max="16384" width="9" style="8"/>
  </cols>
  <sheetData>
    <row r="1" spans="1:37" ht="15" customHeight="1" x14ac:dyDescent="0.15">
      <c r="E1" s="9"/>
      <c r="X1" s="28">
        <v>1</v>
      </c>
      <c r="Y1" s="28">
        <v>2</v>
      </c>
      <c r="Z1" s="28">
        <v>3</v>
      </c>
      <c r="AA1" s="28">
        <v>4</v>
      </c>
      <c r="AB1" s="28">
        <v>5</v>
      </c>
      <c r="AC1" s="28">
        <v>6</v>
      </c>
    </row>
    <row r="2" spans="1:37" ht="30" customHeight="1" x14ac:dyDescent="0.15">
      <c r="A2" s="372" t="s">
        <v>604</v>
      </c>
      <c r="B2" s="370" t="s">
        <v>605</v>
      </c>
      <c r="C2" s="370" t="s">
        <v>606</v>
      </c>
      <c r="D2" s="549" t="s">
        <v>607</v>
      </c>
      <c r="E2" s="549"/>
      <c r="F2" s="549"/>
      <c r="G2" s="28" t="s">
        <v>82</v>
      </c>
      <c r="H2" s="28" t="s">
        <v>199</v>
      </c>
      <c r="I2" s="28" t="s">
        <v>200</v>
      </c>
      <c r="J2" s="28" t="s">
        <v>9</v>
      </c>
      <c r="K2" s="28" t="s">
        <v>10</v>
      </c>
      <c r="L2" s="28" t="s">
        <v>15</v>
      </c>
      <c r="M2" s="28" t="s">
        <v>16</v>
      </c>
      <c r="N2" s="28" t="s">
        <v>23</v>
      </c>
      <c r="O2" s="28" t="s">
        <v>24</v>
      </c>
      <c r="P2" s="28" t="s">
        <v>14</v>
      </c>
      <c r="Q2" s="28" t="s">
        <v>26</v>
      </c>
      <c r="R2" s="28" t="s">
        <v>83</v>
      </c>
      <c r="S2" s="28" t="s">
        <v>84</v>
      </c>
      <c r="T2" s="28" t="s">
        <v>85</v>
      </c>
      <c r="U2" s="28" t="s">
        <v>65</v>
      </c>
      <c r="V2" s="28" t="s">
        <v>86</v>
      </c>
      <c r="W2" s="28" t="s">
        <v>87</v>
      </c>
      <c r="X2" s="28" t="s">
        <v>88</v>
      </c>
      <c r="Y2" s="28" t="s">
        <v>89</v>
      </c>
      <c r="Z2" s="28" t="s">
        <v>17</v>
      </c>
      <c r="AA2" s="28" t="s">
        <v>90</v>
      </c>
      <c r="AB2" s="28" t="s">
        <v>91</v>
      </c>
      <c r="AC2" s="28" t="s">
        <v>179</v>
      </c>
      <c r="AD2" s="28" t="s">
        <v>180</v>
      </c>
      <c r="AE2" s="28" t="s">
        <v>181</v>
      </c>
      <c r="AF2" s="28" t="s">
        <v>182</v>
      </c>
      <c r="AG2" s="28" t="s">
        <v>183</v>
      </c>
      <c r="AH2" s="28" t="s">
        <v>184</v>
      </c>
      <c r="AI2" s="28" t="s">
        <v>198</v>
      </c>
      <c r="AJ2" s="28" t="s">
        <v>11</v>
      </c>
      <c r="AK2" s="28" t="s">
        <v>201</v>
      </c>
    </row>
    <row r="3" spans="1:37" ht="22.5" customHeight="1" x14ac:dyDescent="0.4">
      <c r="A3" s="20">
        <v>1</v>
      </c>
      <c r="B3" s="373" t="s">
        <v>125</v>
      </c>
      <c r="C3" s="379" t="s">
        <v>92</v>
      </c>
      <c r="D3" s="380" t="s">
        <v>93</v>
      </c>
      <c r="E3" s="58"/>
      <c r="F3" s="381"/>
      <c r="G3" s="63">
        <v>1</v>
      </c>
      <c r="H3" s="63" t="s">
        <v>581</v>
      </c>
      <c r="I3" s="63" t="s">
        <v>581</v>
      </c>
      <c r="J3" s="64" t="s">
        <v>172</v>
      </c>
      <c r="K3" s="64" t="s">
        <v>172</v>
      </c>
      <c r="L3" s="64" t="s">
        <v>172</v>
      </c>
      <c r="M3" s="63" t="s">
        <v>581</v>
      </c>
      <c r="N3" s="63" t="s">
        <v>581</v>
      </c>
      <c r="O3" s="63" t="s">
        <v>581</v>
      </c>
      <c r="P3" s="63" t="s">
        <v>581</v>
      </c>
      <c r="Q3" s="63" t="s">
        <v>581</v>
      </c>
      <c r="R3" s="63" t="s">
        <v>581</v>
      </c>
      <c r="S3" s="63" t="s">
        <v>581</v>
      </c>
      <c r="T3" s="63" t="s">
        <v>581</v>
      </c>
      <c r="U3" s="63" t="s">
        <v>581</v>
      </c>
      <c r="V3" s="63" t="s">
        <v>581</v>
      </c>
      <c r="W3" s="63" t="s">
        <v>581</v>
      </c>
      <c r="X3" s="64" t="s">
        <v>172</v>
      </c>
      <c r="Y3" s="64" t="s">
        <v>172</v>
      </c>
      <c r="Z3" s="64" t="s">
        <v>172</v>
      </c>
      <c r="AA3" s="63" t="s">
        <v>581</v>
      </c>
      <c r="AB3" s="64" t="s">
        <v>172</v>
      </c>
      <c r="AC3" s="65" t="s">
        <v>581</v>
      </c>
      <c r="AD3" s="78"/>
      <c r="AE3" s="63"/>
      <c r="AF3" s="63"/>
      <c r="AG3" s="63"/>
      <c r="AH3" s="63"/>
      <c r="AI3" s="63"/>
      <c r="AJ3" s="63"/>
      <c r="AK3" s="65"/>
    </row>
    <row r="4" spans="1:37" ht="22.5" customHeight="1" x14ac:dyDescent="0.4">
      <c r="A4" s="22">
        <v>2</v>
      </c>
      <c r="B4" s="374" t="s">
        <v>125</v>
      </c>
      <c r="C4" s="375" t="s">
        <v>92</v>
      </c>
      <c r="D4" s="59" t="s">
        <v>94</v>
      </c>
      <c r="E4" s="382"/>
      <c r="F4" s="383"/>
      <c r="G4" s="66">
        <v>2</v>
      </c>
      <c r="H4" s="66" t="s">
        <v>95</v>
      </c>
      <c r="I4" s="66" t="s">
        <v>581</v>
      </c>
      <c r="J4" s="70" t="s">
        <v>172</v>
      </c>
      <c r="K4" s="70" t="s">
        <v>172</v>
      </c>
      <c r="L4" s="70" t="s">
        <v>172</v>
      </c>
      <c r="M4" s="66" t="s">
        <v>581</v>
      </c>
      <c r="N4" s="66" t="s">
        <v>581</v>
      </c>
      <c r="O4" s="66" t="s">
        <v>581</v>
      </c>
      <c r="P4" s="66" t="s">
        <v>581</v>
      </c>
      <c r="Q4" s="66" t="s">
        <v>581</v>
      </c>
      <c r="R4" s="66" t="s">
        <v>581</v>
      </c>
      <c r="S4" s="66" t="s">
        <v>581</v>
      </c>
      <c r="T4" s="66" t="s">
        <v>581</v>
      </c>
      <c r="U4" s="66" t="s">
        <v>581</v>
      </c>
      <c r="V4" s="66" t="s">
        <v>581</v>
      </c>
      <c r="W4" s="66" t="s">
        <v>95</v>
      </c>
      <c r="X4" s="70" t="s">
        <v>172</v>
      </c>
      <c r="Y4" s="70" t="s">
        <v>172</v>
      </c>
      <c r="Z4" s="70" t="s">
        <v>172</v>
      </c>
      <c r="AA4" s="66" t="s">
        <v>581</v>
      </c>
      <c r="AB4" s="70" t="s">
        <v>172</v>
      </c>
      <c r="AC4" s="67" t="s">
        <v>581</v>
      </c>
      <c r="AD4" s="79">
        <v>8888</v>
      </c>
      <c r="AE4" s="66" t="s">
        <v>197</v>
      </c>
      <c r="AF4" s="66">
        <v>888</v>
      </c>
      <c r="AG4" s="66" t="s">
        <v>202</v>
      </c>
      <c r="AH4" s="66">
        <v>8888888</v>
      </c>
      <c r="AI4" s="168" t="s">
        <v>423</v>
      </c>
      <c r="AJ4" s="66" t="s">
        <v>185</v>
      </c>
      <c r="AK4" s="67" t="s">
        <v>186</v>
      </c>
    </row>
    <row r="5" spans="1:37" ht="22.5" customHeight="1" x14ac:dyDescent="0.4">
      <c r="A5" s="22">
        <v>3</v>
      </c>
      <c r="B5" s="374" t="s">
        <v>125</v>
      </c>
      <c r="C5" s="375" t="s">
        <v>92</v>
      </c>
      <c r="D5" s="59" t="s">
        <v>168</v>
      </c>
      <c r="E5" s="382"/>
      <c r="F5" s="383"/>
      <c r="G5" s="66">
        <v>3</v>
      </c>
      <c r="H5" s="70" t="s">
        <v>172</v>
      </c>
      <c r="I5" s="66" t="s">
        <v>581</v>
      </c>
      <c r="J5" s="66" t="s">
        <v>581</v>
      </c>
      <c r="K5" s="66" t="s">
        <v>581</v>
      </c>
      <c r="L5" s="70" t="s">
        <v>172</v>
      </c>
      <c r="M5" s="66" t="s">
        <v>581</v>
      </c>
      <c r="N5" s="66" t="s">
        <v>581</v>
      </c>
      <c r="O5" s="66" t="s">
        <v>581</v>
      </c>
      <c r="P5" s="66" t="s">
        <v>581</v>
      </c>
      <c r="Q5" s="66" t="s">
        <v>581</v>
      </c>
      <c r="R5" s="66" t="s">
        <v>581</v>
      </c>
      <c r="S5" s="66" t="s">
        <v>581</v>
      </c>
      <c r="T5" s="66" t="s">
        <v>581</v>
      </c>
      <c r="U5" s="66" t="s">
        <v>581</v>
      </c>
      <c r="V5" s="66" t="s">
        <v>581</v>
      </c>
      <c r="W5" s="66" t="s">
        <v>581</v>
      </c>
      <c r="X5" s="66" t="s">
        <v>581</v>
      </c>
      <c r="Y5" s="66" t="s">
        <v>581</v>
      </c>
      <c r="Z5" s="70" t="s">
        <v>172</v>
      </c>
      <c r="AA5" s="66" t="s">
        <v>581</v>
      </c>
      <c r="AB5" s="70" t="s">
        <v>172</v>
      </c>
      <c r="AC5" s="67" t="s">
        <v>581</v>
      </c>
      <c r="AD5" s="79"/>
      <c r="AE5" s="66"/>
      <c r="AF5" s="66"/>
      <c r="AG5" s="66"/>
      <c r="AH5" s="66"/>
      <c r="AI5" s="66"/>
      <c r="AJ5" s="66"/>
      <c r="AK5" s="67"/>
    </row>
    <row r="6" spans="1:37" ht="22.5" customHeight="1" x14ac:dyDescent="0.4">
      <c r="A6" s="22">
        <v>4</v>
      </c>
      <c r="B6" s="374" t="s">
        <v>125</v>
      </c>
      <c r="C6" s="375" t="s">
        <v>92</v>
      </c>
      <c r="D6" s="59" t="s">
        <v>96</v>
      </c>
      <c r="E6" s="382"/>
      <c r="F6" s="383"/>
      <c r="G6" s="66">
        <v>4</v>
      </c>
      <c r="H6" s="70" t="s">
        <v>172</v>
      </c>
      <c r="I6" s="70" t="s">
        <v>172</v>
      </c>
      <c r="J6" s="66" t="s">
        <v>95</v>
      </c>
      <c r="K6" s="66" t="s">
        <v>95</v>
      </c>
      <c r="L6" s="70" t="s">
        <v>172</v>
      </c>
      <c r="M6" s="66" t="s">
        <v>95</v>
      </c>
      <c r="N6" s="66" t="s">
        <v>95</v>
      </c>
      <c r="O6" s="66" t="s">
        <v>95</v>
      </c>
      <c r="P6" s="66" t="s">
        <v>95</v>
      </c>
      <c r="Q6" s="66" t="s">
        <v>95</v>
      </c>
      <c r="R6" s="66" t="s">
        <v>95</v>
      </c>
      <c r="S6" s="66" t="s">
        <v>95</v>
      </c>
      <c r="T6" s="66" t="s">
        <v>95</v>
      </c>
      <c r="U6" s="66" t="s">
        <v>95</v>
      </c>
      <c r="V6" s="66" t="s">
        <v>95</v>
      </c>
      <c r="W6" s="66" t="s">
        <v>581</v>
      </c>
      <c r="X6" s="66" t="s">
        <v>95</v>
      </c>
      <c r="Y6" s="66" t="s">
        <v>95</v>
      </c>
      <c r="Z6" s="70" t="s">
        <v>172</v>
      </c>
      <c r="AA6" s="66" t="s">
        <v>581</v>
      </c>
      <c r="AB6" s="70" t="s">
        <v>172</v>
      </c>
      <c r="AC6" s="67" t="s">
        <v>581</v>
      </c>
      <c r="AD6" s="79"/>
      <c r="AE6" s="66"/>
      <c r="AF6" s="66"/>
      <c r="AG6" s="66"/>
      <c r="AH6" s="66"/>
      <c r="AI6" s="66"/>
      <c r="AJ6" s="66"/>
      <c r="AK6" s="67"/>
    </row>
    <row r="7" spans="1:37" ht="22.5" customHeight="1" x14ac:dyDescent="0.4">
      <c r="A7" s="22">
        <v>5</v>
      </c>
      <c r="B7" s="374" t="s">
        <v>125</v>
      </c>
      <c r="C7" s="375" t="s">
        <v>92</v>
      </c>
      <c r="D7" s="59" t="s">
        <v>409</v>
      </c>
      <c r="E7" s="382"/>
      <c r="F7" s="383"/>
      <c r="G7" s="66">
        <v>5</v>
      </c>
      <c r="H7" s="70" t="s">
        <v>172</v>
      </c>
      <c r="I7" s="66" t="s">
        <v>95</v>
      </c>
      <c r="J7" s="66" t="s">
        <v>581</v>
      </c>
      <c r="K7" s="70" t="s">
        <v>172</v>
      </c>
      <c r="L7" s="70" t="s">
        <v>172</v>
      </c>
      <c r="M7" s="66" t="s">
        <v>95</v>
      </c>
      <c r="N7" s="66" t="s">
        <v>95</v>
      </c>
      <c r="O7" s="66" t="s">
        <v>581</v>
      </c>
      <c r="P7" s="66" t="s">
        <v>95</v>
      </c>
      <c r="Q7" s="66" t="s">
        <v>95</v>
      </c>
      <c r="R7" s="66" t="s">
        <v>581</v>
      </c>
      <c r="S7" s="66" t="s">
        <v>581</v>
      </c>
      <c r="T7" s="66" t="s">
        <v>95</v>
      </c>
      <c r="U7" s="66" t="s">
        <v>477</v>
      </c>
      <c r="V7" s="66" t="s">
        <v>95</v>
      </c>
      <c r="W7" s="66" t="s">
        <v>581</v>
      </c>
      <c r="X7" s="70" t="s">
        <v>172</v>
      </c>
      <c r="Y7" s="70" t="s">
        <v>172</v>
      </c>
      <c r="Z7" s="70" t="s">
        <v>172</v>
      </c>
      <c r="AA7" s="66" t="s">
        <v>581</v>
      </c>
      <c r="AB7" s="70" t="s">
        <v>172</v>
      </c>
      <c r="AC7" s="67" t="s">
        <v>581</v>
      </c>
      <c r="AD7" s="79"/>
      <c r="AE7" s="66"/>
      <c r="AF7" s="66"/>
      <c r="AG7" s="66"/>
      <c r="AH7" s="66"/>
      <c r="AI7" s="66"/>
      <c r="AJ7" s="66"/>
      <c r="AK7" s="67"/>
    </row>
    <row r="8" spans="1:37" ht="22.5" customHeight="1" x14ac:dyDescent="0.4">
      <c r="A8" s="22">
        <v>6</v>
      </c>
      <c r="B8" s="375" t="s">
        <v>123</v>
      </c>
      <c r="C8" s="375" t="s">
        <v>97</v>
      </c>
      <c r="D8" s="59" t="s">
        <v>98</v>
      </c>
      <c r="E8" s="382"/>
      <c r="F8" s="383"/>
      <c r="G8" s="66">
        <v>6</v>
      </c>
      <c r="H8" s="66" t="s">
        <v>95</v>
      </c>
      <c r="I8" s="66" t="s">
        <v>581</v>
      </c>
      <c r="J8" s="70" t="s">
        <v>172</v>
      </c>
      <c r="K8" s="66" t="s">
        <v>581</v>
      </c>
      <c r="L8" s="70" t="s">
        <v>172</v>
      </c>
      <c r="M8" s="66" t="s">
        <v>581</v>
      </c>
      <c r="N8" s="66" t="s">
        <v>581</v>
      </c>
      <c r="O8" s="66" t="s">
        <v>581</v>
      </c>
      <c r="P8" s="66" t="s">
        <v>581</v>
      </c>
      <c r="Q8" s="66" t="s">
        <v>581</v>
      </c>
      <c r="R8" s="66" t="s">
        <v>95</v>
      </c>
      <c r="S8" s="66" t="s">
        <v>95</v>
      </c>
      <c r="T8" s="66" t="s">
        <v>95</v>
      </c>
      <c r="U8" s="66" t="s">
        <v>581</v>
      </c>
      <c r="V8" s="66" t="s">
        <v>581</v>
      </c>
      <c r="W8" s="66" t="s">
        <v>95</v>
      </c>
      <c r="X8" s="70" t="s">
        <v>172</v>
      </c>
      <c r="Y8" s="70" t="s">
        <v>172</v>
      </c>
      <c r="Z8" s="70" t="s">
        <v>172</v>
      </c>
      <c r="AA8" s="66" t="s">
        <v>581</v>
      </c>
      <c r="AB8" s="70" t="s">
        <v>172</v>
      </c>
      <c r="AC8" s="67" t="s">
        <v>581</v>
      </c>
      <c r="AD8" s="79"/>
      <c r="AE8" s="66"/>
      <c r="AF8" s="66"/>
      <c r="AG8" s="66"/>
      <c r="AH8" s="66"/>
      <c r="AI8" s="168"/>
      <c r="AJ8" s="66"/>
      <c r="AK8" s="67"/>
    </row>
    <row r="9" spans="1:37" ht="22.5" customHeight="1" x14ac:dyDescent="0.4">
      <c r="A9" s="21">
        <v>7</v>
      </c>
      <c r="B9" s="376" t="s">
        <v>123</v>
      </c>
      <c r="C9" s="376" t="s">
        <v>97</v>
      </c>
      <c r="D9" s="60"/>
      <c r="E9" s="61"/>
      <c r="F9" s="384"/>
      <c r="G9" s="68">
        <v>7</v>
      </c>
      <c r="H9" s="68" t="s">
        <v>95</v>
      </c>
      <c r="I9" s="68" t="s">
        <v>581</v>
      </c>
      <c r="J9" s="71" t="s">
        <v>172</v>
      </c>
      <c r="K9" s="71" t="s">
        <v>172</v>
      </c>
      <c r="L9" s="71" t="s">
        <v>172</v>
      </c>
      <c r="M9" s="68" t="s">
        <v>581</v>
      </c>
      <c r="N9" s="68" t="s">
        <v>581</v>
      </c>
      <c r="O9" s="68" t="s">
        <v>581</v>
      </c>
      <c r="P9" s="68" t="s">
        <v>581</v>
      </c>
      <c r="Q9" s="68" t="s">
        <v>581</v>
      </c>
      <c r="R9" s="68" t="s">
        <v>95</v>
      </c>
      <c r="S9" s="68" t="s">
        <v>95</v>
      </c>
      <c r="T9" s="68" t="s">
        <v>581</v>
      </c>
      <c r="U9" s="68" t="s">
        <v>581</v>
      </c>
      <c r="V9" s="68" t="s">
        <v>581</v>
      </c>
      <c r="W9" s="68" t="s">
        <v>95</v>
      </c>
      <c r="X9" s="68" t="s">
        <v>95</v>
      </c>
      <c r="Y9" s="71" t="s">
        <v>172</v>
      </c>
      <c r="Z9" s="71" t="s">
        <v>172</v>
      </c>
      <c r="AA9" s="68" t="s">
        <v>581</v>
      </c>
      <c r="AB9" s="71" t="s">
        <v>172</v>
      </c>
      <c r="AC9" s="71" t="s">
        <v>581</v>
      </c>
      <c r="AD9" s="80">
        <v>8888</v>
      </c>
      <c r="AE9" s="68" t="s">
        <v>197</v>
      </c>
      <c r="AF9" s="68">
        <v>888</v>
      </c>
      <c r="AG9" s="68" t="s">
        <v>202</v>
      </c>
      <c r="AH9" s="68">
        <v>8888888</v>
      </c>
      <c r="AI9" s="170" t="s">
        <v>423</v>
      </c>
      <c r="AJ9" s="68" t="s">
        <v>185</v>
      </c>
      <c r="AK9" s="69" t="s">
        <v>186</v>
      </c>
    </row>
    <row r="10" spans="1:37" ht="22.5" customHeight="1" x14ac:dyDescent="0.4">
      <c r="A10" s="20">
        <v>1</v>
      </c>
      <c r="B10" s="373" t="s">
        <v>99</v>
      </c>
      <c r="C10" s="379" t="s">
        <v>100</v>
      </c>
      <c r="D10" s="385" t="s">
        <v>187</v>
      </c>
      <c r="E10" s="58"/>
      <c r="F10" s="381"/>
      <c r="G10" s="8"/>
      <c r="H10" s="8"/>
      <c r="I10" s="8"/>
      <c r="J10" s="8"/>
      <c r="K10" s="8"/>
      <c r="L10" s="8"/>
      <c r="M10" s="8"/>
      <c r="N10" s="8"/>
      <c r="O10" s="8"/>
      <c r="P10" s="8"/>
      <c r="Q10" s="8"/>
      <c r="R10" s="8"/>
      <c r="S10" s="8"/>
      <c r="T10" s="8"/>
      <c r="U10" s="8"/>
      <c r="V10" s="8"/>
      <c r="W10" s="8"/>
      <c r="X10" s="8"/>
      <c r="Y10" s="8"/>
      <c r="Z10" s="8"/>
      <c r="AA10" s="8"/>
      <c r="AB10" s="8"/>
      <c r="AC10" s="8"/>
    </row>
    <row r="11" spans="1:37" ht="22.5" customHeight="1" x14ac:dyDescent="0.4">
      <c r="A11" s="22">
        <v>2</v>
      </c>
      <c r="B11" s="375" t="s">
        <v>99</v>
      </c>
      <c r="C11" s="375" t="s">
        <v>100</v>
      </c>
      <c r="D11" s="62" t="s">
        <v>103</v>
      </c>
      <c r="E11" s="382"/>
      <c r="F11" s="383"/>
      <c r="G11" s="8"/>
      <c r="H11" s="8"/>
      <c r="I11" s="8"/>
      <c r="J11" s="8"/>
      <c r="K11" s="8"/>
      <c r="L11" s="8"/>
      <c r="M11" s="8"/>
      <c r="N11" s="8"/>
      <c r="O11" s="8"/>
      <c r="P11" s="8"/>
      <c r="Q11" s="8"/>
      <c r="R11" s="8"/>
      <c r="S11" s="8"/>
      <c r="T11" s="8"/>
      <c r="U11" s="8"/>
      <c r="V11" s="8"/>
      <c r="W11" s="8"/>
      <c r="X11" s="8"/>
      <c r="Y11" s="8"/>
      <c r="Z11" s="8"/>
      <c r="AA11" s="8"/>
      <c r="AB11" s="8"/>
      <c r="AC11" s="8"/>
    </row>
    <row r="12" spans="1:37" ht="22.5" customHeight="1" x14ac:dyDescent="0.4">
      <c r="A12" s="22">
        <v>3</v>
      </c>
      <c r="B12" s="375" t="s">
        <v>99</v>
      </c>
      <c r="C12" s="375" t="s">
        <v>100</v>
      </c>
      <c r="D12" s="62" t="s">
        <v>104</v>
      </c>
      <c r="E12" s="382"/>
      <c r="F12" s="383"/>
      <c r="G12" s="8"/>
      <c r="H12" s="8"/>
      <c r="I12" s="8"/>
      <c r="J12" s="8"/>
      <c r="K12" s="8"/>
      <c r="L12" s="8"/>
      <c r="M12" s="8"/>
      <c r="N12" s="8"/>
      <c r="O12" s="8"/>
      <c r="P12" s="8"/>
      <c r="Q12" s="8"/>
      <c r="R12" s="8"/>
      <c r="S12" s="8"/>
      <c r="T12" s="8"/>
      <c r="U12" s="8"/>
      <c r="V12" s="8"/>
      <c r="W12" s="8"/>
      <c r="X12" s="8"/>
      <c r="Y12" s="8"/>
      <c r="Z12" s="8"/>
      <c r="AA12" s="8"/>
      <c r="AB12" s="8"/>
      <c r="AC12" s="8"/>
    </row>
    <row r="13" spans="1:37" ht="22.5" customHeight="1" x14ac:dyDescent="0.4">
      <c r="A13" s="22">
        <v>4</v>
      </c>
      <c r="B13" s="375" t="s">
        <v>99</v>
      </c>
      <c r="C13" s="375" t="s">
        <v>100</v>
      </c>
      <c r="D13" s="62" t="s">
        <v>105</v>
      </c>
      <c r="E13" s="382"/>
      <c r="F13" s="383"/>
      <c r="G13" s="8"/>
      <c r="H13" s="8"/>
      <c r="I13" s="8"/>
      <c r="J13" s="8"/>
      <c r="K13" s="8"/>
      <c r="L13" s="8"/>
      <c r="M13" s="8"/>
      <c r="N13" s="8"/>
      <c r="O13" s="8"/>
      <c r="P13" s="8"/>
      <c r="Q13" s="8"/>
      <c r="R13" s="8"/>
      <c r="S13" s="8"/>
      <c r="T13" s="8"/>
      <c r="U13" s="8"/>
      <c r="V13" s="8"/>
      <c r="W13" s="8"/>
      <c r="X13" s="8"/>
      <c r="Y13" s="8"/>
      <c r="Z13" s="8"/>
      <c r="AA13" s="8"/>
      <c r="AB13" s="8"/>
      <c r="AC13" s="8"/>
    </row>
    <row r="14" spans="1:37" ht="22.5" customHeight="1" x14ac:dyDescent="0.4">
      <c r="A14" s="22">
        <v>5</v>
      </c>
      <c r="B14" s="375" t="s">
        <v>99</v>
      </c>
      <c r="C14" s="375" t="s">
        <v>100</v>
      </c>
      <c r="D14" s="62" t="s">
        <v>410</v>
      </c>
      <c r="E14" s="382"/>
      <c r="F14" s="383"/>
      <c r="G14" s="8"/>
      <c r="H14" s="8"/>
      <c r="I14" s="8"/>
      <c r="J14" s="8"/>
      <c r="K14" s="8"/>
      <c r="L14" s="8"/>
      <c r="M14" s="8"/>
      <c r="N14" s="8"/>
      <c r="O14" s="8"/>
      <c r="P14" s="8"/>
      <c r="Q14" s="8"/>
      <c r="R14" s="8"/>
      <c r="S14" s="8"/>
      <c r="T14" s="8"/>
      <c r="U14" s="8"/>
      <c r="V14" s="8"/>
      <c r="W14" s="8"/>
      <c r="X14" s="8"/>
      <c r="Y14" s="8"/>
      <c r="Z14" s="8"/>
      <c r="AA14" s="8"/>
      <c r="AB14" s="8"/>
      <c r="AC14" s="8"/>
    </row>
    <row r="15" spans="1:37" ht="22.5" customHeight="1" x14ac:dyDescent="0.4">
      <c r="A15" s="22">
        <v>6</v>
      </c>
      <c r="B15" s="377" t="s">
        <v>101</v>
      </c>
      <c r="C15" s="377" t="s">
        <v>102</v>
      </c>
      <c r="D15" s="62" t="s">
        <v>106</v>
      </c>
      <c r="E15" s="382"/>
      <c r="F15" s="383"/>
      <c r="G15" s="8"/>
      <c r="H15" s="8"/>
      <c r="I15" s="8"/>
      <c r="J15" s="8"/>
      <c r="K15" s="8"/>
      <c r="L15" s="8"/>
      <c r="M15" s="8"/>
      <c r="N15" s="8"/>
      <c r="O15" s="8"/>
      <c r="P15" s="8"/>
      <c r="Q15" s="8"/>
      <c r="R15" s="8"/>
      <c r="S15" s="8"/>
      <c r="T15" s="8"/>
      <c r="U15" s="8"/>
      <c r="V15" s="8"/>
      <c r="W15" s="8"/>
      <c r="X15" s="8"/>
      <c r="Y15" s="8"/>
      <c r="Z15" s="8"/>
      <c r="AA15" s="8"/>
      <c r="AB15" s="8"/>
      <c r="AC15" s="8"/>
    </row>
    <row r="16" spans="1:37" ht="22.5" customHeight="1" x14ac:dyDescent="0.4">
      <c r="A16" s="21">
        <v>7</v>
      </c>
      <c r="B16" s="378" t="s">
        <v>101</v>
      </c>
      <c r="C16" s="378" t="s">
        <v>102</v>
      </c>
      <c r="D16" s="386"/>
      <c r="E16" s="61"/>
      <c r="F16" s="384"/>
      <c r="G16" s="8"/>
      <c r="H16" s="8"/>
      <c r="I16" s="8"/>
      <c r="J16" s="8"/>
      <c r="K16" s="8"/>
      <c r="L16" s="8"/>
      <c r="M16" s="8"/>
      <c r="N16" s="8"/>
      <c r="O16" s="8"/>
      <c r="P16" s="8"/>
      <c r="Q16" s="8"/>
      <c r="R16" s="8"/>
      <c r="S16" s="8"/>
      <c r="T16" s="8"/>
      <c r="U16" s="8"/>
      <c r="V16" s="8"/>
      <c r="W16" s="8"/>
      <c r="X16" s="8"/>
      <c r="Y16" s="8"/>
      <c r="Z16" s="8"/>
      <c r="AA16" s="8"/>
      <c r="AB16" s="8"/>
      <c r="AC16" s="8"/>
    </row>
    <row r="17" spans="1:36" ht="18.75" customHeight="1" x14ac:dyDescent="0.4">
      <c r="A17" s="9"/>
      <c r="B17" s="9"/>
      <c r="C17" s="9"/>
      <c r="D17" s="9"/>
      <c r="E17" s="9"/>
    </row>
    <row r="18" spans="1:36" ht="18.75" customHeight="1" x14ac:dyDescent="0.15">
      <c r="D18" s="28" t="s">
        <v>127</v>
      </c>
    </row>
    <row r="19" spans="1:36" ht="30" customHeight="1" x14ac:dyDescent="0.4">
      <c r="B19" s="387" t="s">
        <v>170</v>
      </c>
      <c r="C19" s="391" t="s">
        <v>169</v>
      </c>
      <c r="D19" s="370" t="s">
        <v>126</v>
      </c>
      <c r="E19" s="372" t="s">
        <v>296</v>
      </c>
      <c r="F19" s="396" t="s">
        <v>188</v>
      </c>
      <c r="G19" s="372" t="s">
        <v>297</v>
      </c>
      <c r="H19" s="400" t="s">
        <v>298</v>
      </c>
    </row>
    <row r="20" spans="1:36" ht="18.75" customHeight="1" x14ac:dyDescent="0.4">
      <c r="B20" s="388" t="s">
        <v>173</v>
      </c>
      <c r="C20" s="392">
        <v>1</v>
      </c>
      <c r="D20" s="379" t="s">
        <v>412</v>
      </c>
      <c r="E20" s="395" t="s">
        <v>430</v>
      </c>
      <c r="F20" s="397" t="s">
        <v>424</v>
      </c>
      <c r="G20" s="379" t="s">
        <v>394</v>
      </c>
      <c r="H20" s="401" t="s">
        <v>396</v>
      </c>
    </row>
    <row r="21" spans="1:36" ht="18.75" customHeight="1" x14ac:dyDescent="0.4">
      <c r="B21" s="389" t="s">
        <v>174</v>
      </c>
      <c r="C21" s="393">
        <v>2</v>
      </c>
      <c r="D21" s="375" t="s">
        <v>413</v>
      </c>
      <c r="F21" s="398" t="s">
        <v>425</v>
      </c>
      <c r="G21" s="375" t="s">
        <v>554</v>
      </c>
      <c r="H21" s="402" t="s">
        <v>429</v>
      </c>
    </row>
    <row r="22" spans="1:36" ht="18.75" customHeight="1" x14ac:dyDescent="0.4">
      <c r="B22" s="389" t="s">
        <v>175</v>
      </c>
      <c r="C22" s="393">
        <v>3</v>
      </c>
      <c r="D22" s="375" t="s">
        <v>414</v>
      </c>
      <c r="F22" s="398" t="s">
        <v>422</v>
      </c>
      <c r="G22" s="375" t="s">
        <v>556</v>
      </c>
      <c r="H22" s="402" t="s">
        <v>428</v>
      </c>
    </row>
    <row r="23" spans="1:36" ht="18.75" customHeight="1" x14ac:dyDescent="0.4">
      <c r="B23" s="389" t="s">
        <v>176</v>
      </c>
      <c r="C23" s="393">
        <v>4</v>
      </c>
      <c r="D23" s="375" t="s">
        <v>415</v>
      </c>
      <c r="F23" s="399" t="s">
        <v>423</v>
      </c>
      <c r="G23" s="375" t="s">
        <v>395</v>
      </c>
      <c r="H23" s="402" t="s">
        <v>427</v>
      </c>
    </row>
    <row r="24" spans="1:36" ht="18.75" customHeight="1" x14ac:dyDescent="0.4">
      <c r="B24" s="389" t="s">
        <v>177</v>
      </c>
      <c r="C24" s="393">
        <v>5</v>
      </c>
      <c r="D24" s="375" t="s">
        <v>416</v>
      </c>
      <c r="F24" s="167"/>
      <c r="G24" s="376" t="s">
        <v>555</v>
      </c>
      <c r="H24" s="402" t="s">
        <v>400</v>
      </c>
      <c r="AC24" s="8"/>
    </row>
    <row r="25" spans="1:36" ht="18.75" customHeight="1" x14ac:dyDescent="0.4">
      <c r="B25" s="389" t="s">
        <v>178</v>
      </c>
      <c r="C25" s="393">
        <v>6</v>
      </c>
      <c r="D25" s="375" t="s">
        <v>417</v>
      </c>
      <c r="F25" s="27"/>
      <c r="G25" s="8"/>
      <c r="H25" s="403" t="s">
        <v>426</v>
      </c>
      <c r="AC25" s="8"/>
    </row>
    <row r="26" spans="1:36" ht="30" customHeight="1" x14ac:dyDescent="0.4">
      <c r="B26" s="390" t="s">
        <v>196</v>
      </c>
      <c r="C26" s="394">
        <v>7</v>
      </c>
      <c r="D26" s="375" t="s">
        <v>418</v>
      </c>
      <c r="G26" s="8"/>
      <c r="AD26" s="27"/>
      <c r="AE26" s="27"/>
      <c r="AF26" s="27"/>
      <c r="AG26" s="27"/>
      <c r="AH26" s="27"/>
      <c r="AI26" s="27"/>
      <c r="AJ26" s="27"/>
    </row>
    <row r="27" spans="1:36" ht="18.75" customHeight="1" x14ac:dyDescent="0.4">
      <c r="D27" s="375" t="s">
        <v>419</v>
      </c>
      <c r="G27" s="307" t="s">
        <v>543</v>
      </c>
      <c r="H27" s="308" t="s">
        <v>544</v>
      </c>
      <c r="I27" s="308" t="s">
        <v>601</v>
      </c>
      <c r="AD27" s="27"/>
      <c r="AE27" s="27"/>
      <c r="AF27" s="27"/>
      <c r="AG27" s="27"/>
      <c r="AH27" s="27"/>
      <c r="AI27" s="27"/>
      <c r="AJ27" s="27"/>
    </row>
    <row r="28" spans="1:36" ht="18.75" customHeight="1" x14ac:dyDescent="0.4">
      <c r="B28" s="407">
        <v>1</v>
      </c>
      <c r="C28" s="388" t="s">
        <v>340</v>
      </c>
      <c r="D28" s="384" t="s">
        <v>420</v>
      </c>
      <c r="G28" s="304" t="s">
        <v>173</v>
      </c>
      <c r="H28" s="305" t="s">
        <v>414</v>
      </c>
      <c r="I28" s="370" t="s">
        <v>477</v>
      </c>
      <c r="AD28" s="27"/>
      <c r="AE28" s="27"/>
      <c r="AF28" s="27"/>
      <c r="AG28" s="27"/>
      <c r="AH28" s="27"/>
      <c r="AI28" s="27"/>
      <c r="AJ28" s="27"/>
    </row>
    <row r="29" spans="1:36" ht="18.75" customHeight="1" x14ac:dyDescent="0.4">
      <c r="B29" s="408">
        <v>2</v>
      </c>
      <c r="C29" s="389" t="s">
        <v>341</v>
      </c>
      <c r="G29" s="404" t="s">
        <v>394</v>
      </c>
      <c r="H29" s="402" t="s">
        <v>396</v>
      </c>
      <c r="I29" s="395" t="s">
        <v>602</v>
      </c>
      <c r="AD29" s="27"/>
      <c r="AE29" s="27"/>
      <c r="AF29" s="27"/>
      <c r="AG29" s="27"/>
      <c r="AH29" s="27"/>
      <c r="AI29" s="27"/>
      <c r="AJ29" s="27"/>
    </row>
    <row r="30" spans="1:36" ht="18.75" customHeight="1" x14ac:dyDescent="0.4">
      <c r="B30" s="408">
        <v>3</v>
      </c>
      <c r="C30" s="389" t="s">
        <v>342</v>
      </c>
      <c r="G30" s="405" t="s">
        <v>554</v>
      </c>
      <c r="H30" s="402" t="s">
        <v>429</v>
      </c>
      <c r="AD30" s="27"/>
      <c r="AE30" s="27"/>
      <c r="AF30" s="27"/>
      <c r="AG30" s="27"/>
      <c r="AH30" s="27"/>
      <c r="AI30" s="27"/>
      <c r="AJ30" s="27"/>
    </row>
    <row r="31" spans="1:36" ht="18.75" customHeight="1" x14ac:dyDescent="0.4">
      <c r="B31" s="408">
        <v>4</v>
      </c>
      <c r="C31" s="389" t="s">
        <v>343</v>
      </c>
      <c r="G31" s="406" t="s">
        <v>555</v>
      </c>
      <c r="H31" s="402" t="s">
        <v>428</v>
      </c>
      <c r="AD31" s="27"/>
      <c r="AE31" s="27"/>
      <c r="AF31" s="27"/>
      <c r="AG31" s="27"/>
      <c r="AH31" s="27"/>
      <c r="AI31" s="27"/>
      <c r="AJ31" s="27"/>
    </row>
    <row r="32" spans="1:36" ht="18.75" customHeight="1" x14ac:dyDescent="0.4">
      <c r="B32" s="408">
        <v>5</v>
      </c>
      <c r="C32" s="389" t="s">
        <v>344</v>
      </c>
      <c r="G32" s="304" t="s">
        <v>174</v>
      </c>
      <c r="H32" s="402" t="s">
        <v>427</v>
      </c>
      <c r="AD32" s="27"/>
      <c r="AE32" s="27"/>
      <c r="AF32" s="27"/>
      <c r="AG32" s="27"/>
      <c r="AH32" s="27"/>
      <c r="AI32" s="27"/>
      <c r="AJ32" s="27"/>
    </row>
    <row r="33" spans="2:8" ht="18.75" customHeight="1" x14ac:dyDescent="0.4">
      <c r="B33" s="408">
        <v>6</v>
      </c>
      <c r="C33" s="389" t="s">
        <v>345</v>
      </c>
      <c r="G33" s="404" t="s">
        <v>394</v>
      </c>
      <c r="H33" s="402" t="s">
        <v>400</v>
      </c>
    </row>
    <row r="34" spans="2:8" ht="18.75" customHeight="1" x14ac:dyDescent="0.4">
      <c r="B34" s="409">
        <v>7</v>
      </c>
      <c r="C34" s="390" t="s">
        <v>346</v>
      </c>
      <c r="G34" s="405" t="s">
        <v>554</v>
      </c>
      <c r="H34" s="402" t="s">
        <v>426</v>
      </c>
    </row>
    <row r="35" spans="2:8" ht="18.75" customHeight="1" x14ac:dyDescent="0.4">
      <c r="G35" s="406" t="s">
        <v>555</v>
      </c>
      <c r="H35" s="306" t="s">
        <v>415</v>
      </c>
    </row>
    <row r="36" spans="2:8" ht="18.75" customHeight="1" x14ac:dyDescent="0.4">
      <c r="B36" s="388" t="s">
        <v>340</v>
      </c>
      <c r="C36" s="407">
        <v>1</v>
      </c>
      <c r="G36" s="304" t="s">
        <v>175</v>
      </c>
      <c r="H36" s="402" t="s">
        <v>400</v>
      </c>
    </row>
    <row r="37" spans="2:8" ht="18.75" customHeight="1" x14ac:dyDescent="0.4">
      <c r="B37" s="389" t="s">
        <v>341</v>
      </c>
      <c r="C37" s="408">
        <v>2</v>
      </c>
      <c r="G37" s="404" t="s">
        <v>394</v>
      </c>
      <c r="H37" s="402" t="s">
        <v>426</v>
      </c>
    </row>
    <row r="38" spans="2:8" ht="18.75" customHeight="1" x14ac:dyDescent="0.4">
      <c r="B38" s="389" t="s">
        <v>342</v>
      </c>
      <c r="C38" s="408">
        <v>3</v>
      </c>
      <c r="G38" s="405" t="s">
        <v>554</v>
      </c>
      <c r="H38" s="306" t="s">
        <v>416</v>
      </c>
    </row>
    <row r="39" spans="2:8" ht="18.75" customHeight="1" x14ac:dyDescent="0.4">
      <c r="B39" s="389" t="s">
        <v>343</v>
      </c>
      <c r="C39" s="408">
        <v>4</v>
      </c>
      <c r="G39" s="406" t="s">
        <v>555</v>
      </c>
      <c r="H39" s="402" t="s">
        <v>396</v>
      </c>
    </row>
    <row r="40" spans="2:8" ht="18.75" customHeight="1" x14ac:dyDescent="0.4">
      <c r="B40" s="389" t="s">
        <v>344</v>
      </c>
      <c r="C40" s="408">
        <v>5</v>
      </c>
      <c r="G40" s="304" t="s">
        <v>177</v>
      </c>
      <c r="H40" s="402" t="s">
        <v>429</v>
      </c>
    </row>
    <row r="41" spans="2:8" ht="18.75" customHeight="1" x14ac:dyDescent="0.4">
      <c r="B41" s="389" t="s">
        <v>345</v>
      </c>
      <c r="C41" s="408">
        <v>6</v>
      </c>
      <c r="G41" s="321" t="s">
        <v>394</v>
      </c>
      <c r="H41" s="402" t="s">
        <v>428</v>
      </c>
    </row>
    <row r="42" spans="2:8" ht="18.75" customHeight="1" x14ac:dyDescent="0.4">
      <c r="B42" s="390" t="s">
        <v>346</v>
      </c>
      <c r="C42" s="409">
        <v>7</v>
      </c>
      <c r="G42" s="304" t="s">
        <v>178</v>
      </c>
      <c r="H42" s="402" t="s">
        <v>427</v>
      </c>
    </row>
    <row r="43" spans="2:8" ht="18.75" customHeight="1" x14ac:dyDescent="0.4">
      <c r="G43" s="321" t="s">
        <v>395</v>
      </c>
      <c r="H43" s="402" t="s">
        <v>400</v>
      </c>
    </row>
    <row r="44" spans="2:8" ht="18.75" customHeight="1" x14ac:dyDescent="0.4">
      <c r="G44" s="304" t="s">
        <v>418</v>
      </c>
      <c r="H44" s="402" t="s">
        <v>426</v>
      </c>
    </row>
    <row r="45" spans="2:8" ht="18.75" customHeight="1" x14ac:dyDescent="0.4">
      <c r="G45" s="321" t="s">
        <v>556</v>
      </c>
      <c r="H45" s="306" t="s">
        <v>420</v>
      </c>
    </row>
    <row r="46" spans="2:8" ht="18.75" customHeight="1" x14ac:dyDescent="0.4">
      <c r="H46" s="402" t="s">
        <v>396</v>
      </c>
    </row>
    <row r="47" spans="2:8" ht="18.75" customHeight="1" x14ac:dyDescent="0.4">
      <c r="H47" s="402" t="s">
        <v>429</v>
      </c>
    </row>
    <row r="48" spans="2:8" ht="18.75" customHeight="1" x14ac:dyDescent="0.4">
      <c r="B48" s="303" t="s">
        <v>541</v>
      </c>
      <c r="D48" s="303" t="s">
        <v>545</v>
      </c>
      <c r="H48" s="402" t="s">
        <v>428</v>
      </c>
    </row>
    <row r="49" spans="2:8" ht="18.75" customHeight="1" x14ac:dyDescent="0.4">
      <c r="B49" s="313" t="s">
        <v>173</v>
      </c>
      <c r="D49" s="315" t="s">
        <v>412</v>
      </c>
      <c r="H49" s="402" t="s">
        <v>427</v>
      </c>
    </row>
    <row r="50" spans="2:8" ht="18.75" customHeight="1" x14ac:dyDescent="0.4">
      <c r="B50" s="375" t="s">
        <v>412</v>
      </c>
      <c r="D50" s="379" t="s">
        <v>464</v>
      </c>
      <c r="H50" s="402" t="s">
        <v>400</v>
      </c>
    </row>
    <row r="51" spans="2:8" ht="18.75" customHeight="1" x14ac:dyDescent="0.4">
      <c r="B51" s="375" t="s">
        <v>413</v>
      </c>
      <c r="D51" s="375" t="s">
        <v>465</v>
      </c>
      <c r="H51" s="403" t="s">
        <v>426</v>
      </c>
    </row>
    <row r="52" spans="2:8" ht="18.75" customHeight="1" x14ac:dyDescent="0.4">
      <c r="B52" s="375" t="s">
        <v>414</v>
      </c>
      <c r="D52" s="375" t="s">
        <v>466</v>
      </c>
      <c r="H52" s="8"/>
    </row>
    <row r="53" spans="2:8" ht="18.75" customHeight="1" x14ac:dyDescent="0.4">
      <c r="B53" s="375" t="s">
        <v>415</v>
      </c>
      <c r="D53" s="375" t="s">
        <v>467</v>
      </c>
      <c r="H53" s="8"/>
    </row>
    <row r="54" spans="2:8" ht="18.75" customHeight="1" x14ac:dyDescent="0.4">
      <c r="B54" s="375" t="s">
        <v>416</v>
      </c>
      <c r="D54" s="375" t="s">
        <v>468</v>
      </c>
      <c r="H54" s="8"/>
    </row>
    <row r="55" spans="2:8" ht="18.75" customHeight="1" x14ac:dyDescent="0.4">
      <c r="B55" s="375" t="s">
        <v>417</v>
      </c>
      <c r="D55" s="375" t="s">
        <v>469</v>
      </c>
    </row>
    <row r="56" spans="2:8" ht="18.75" customHeight="1" x14ac:dyDescent="0.4">
      <c r="B56" s="375" t="s">
        <v>418</v>
      </c>
      <c r="D56" s="375" t="s">
        <v>470</v>
      </c>
    </row>
    <row r="57" spans="2:8" ht="18.75" customHeight="1" x14ac:dyDescent="0.4">
      <c r="B57" s="375" t="s">
        <v>419</v>
      </c>
      <c r="D57" s="375" t="s">
        <v>471</v>
      </c>
    </row>
    <row r="58" spans="2:8" ht="18.75" customHeight="1" x14ac:dyDescent="0.4">
      <c r="B58" s="376" t="s">
        <v>420</v>
      </c>
      <c r="D58" s="375" t="s">
        <v>472</v>
      </c>
    </row>
    <row r="59" spans="2:8" ht="18.75" customHeight="1" x14ac:dyDescent="0.4">
      <c r="B59" s="313" t="s">
        <v>174</v>
      </c>
      <c r="D59" s="375" t="s">
        <v>473</v>
      </c>
    </row>
    <row r="60" spans="2:8" ht="18.75" customHeight="1" x14ac:dyDescent="0.4">
      <c r="B60" s="375" t="s">
        <v>412</v>
      </c>
      <c r="D60" s="375" t="s">
        <v>474</v>
      </c>
    </row>
    <row r="61" spans="2:8" ht="18.75" customHeight="1" x14ac:dyDescent="0.4">
      <c r="B61" s="375" t="s">
        <v>413</v>
      </c>
      <c r="D61" s="376" t="s">
        <v>475</v>
      </c>
    </row>
    <row r="62" spans="2:8" ht="18.75" customHeight="1" x14ac:dyDescent="0.4">
      <c r="B62" s="375" t="s">
        <v>414</v>
      </c>
      <c r="D62" s="315" t="s">
        <v>413</v>
      </c>
    </row>
    <row r="63" spans="2:8" ht="18.75" customHeight="1" x14ac:dyDescent="0.4">
      <c r="B63" s="375" t="s">
        <v>415</v>
      </c>
      <c r="D63" s="379" t="s">
        <v>464</v>
      </c>
    </row>
    <row r="64" spans="2:8" ht="18.75" customHeight="1" x14ac:dyDescent="0.4">
      <c r="B64" s="375" t="s">
        <v>416</v>
      </c>
      <c r="D64" s="375" t="s">
        <v>465</v>
      </c>
    </row>
    <row r="65" spans="2:4" ht="18.75" customHeight="1" x14ac:dyDescent="0.4">
      <c r="B65" s="375" t="s">
        <v>417</v>
      </c>
      <c r="D65" s="375" t="s">
        <v>466</v>
      </c>
    </row>
    <row r="66" spans="2:4" ht="18.75" customHeight="1" x14ac:dyDescent="0.4">
      <c r="B66" s="375" t="s">
        <v>418</v>
      </c>
      <c r="D66" s="375" t="s">
        <v>467</v>
      </c>
    </row>
    <row r="67" spans="2:4" ht="18.75" customHeight="1" x14ac:dyDescent="0.4">
      <c r="B67" s="375" t="s">
        <v>419</v>
      </c>
      <c r="D67" s="375" t="s">
        <v>468</v>
      </c>
    </row>
    <row r="68" spans="2:4" ht="18.75" customHeight="1" x14ac:dyDescent="0.4">
      <c r="B68" s="376" t="s">
        <v>420</v>
      </c>
      <c r="D68" s="375" t="s">
        <v>469</v>
      </c>
    </row>
    <row r="69" spans="2:4" ht="18.75" customHeight="1" x14ac:dyDescent="0.4">
      <c r="B69" s="313" t="s">
        <v>175</v>
      </c>
      <c r="D69" s="375" t="s">
        <v>470</v>
      </c>
    </row>
    <row r="70" spans="2:4" ht="18.75" customHeight="1" x14ac:dyDescent="0.4">
      <c r="B70" s="375" t="s">
        <v>412</v>
      </c>
      <c r="D70" s="375" t="s">
        <v>471</v>
      </c>
    </row>
    <row r="71" spans="2:4" ht="18.75" customHeight="1" x14ac:dyDescent="0.4">
      <c r="B71" s="375" t="s">
        <v>413</v>
      </c>
      <c r="D71" s="375" t="s">
        <v>472</v>
      </c>
    </row>
    <row r="72" spans="2:4" ht="18.75" customHeight="1" x14ac:dyDescent="0.4">
      <c r="B72" s="375" t="s">
        <v>414</v>
      </c>
      <c r="D72" s="375" t="s">
        <v>473</v>
      </c>
    </row>
    <row r="73" spans="2:4" ht="18.75" customHeight="1" x14ac:dyDescent="0.4">
      <c r="B73" s="375" t="s">
        <v>415</v>
      </c>
      <c r="D73" s="375" t="s">
        <v>474</v>
      </c>
    </row>
    <row r="74" spans="2:4" ht="18.75" customHeight="1" x14ac:dyDescent="0.4">
      <c r="B74" s="375" t="s">
        <v>416</v>
      </c>
      <c r="D74" s="376" t="s">
        <v>475</v>
      </c>
    </row>
    <row r="75" spans="2:4" ht="18.75" customHeight="1" x14ac:dyDescent="0.4">
      <c r="B75" s="375" t="s">
        <v>417</v>
      </c>
    </row>
    <row r="76" spans="2:4" ht="18.75" customHeight="1" x14ac:dyDescent="0.4">
      <c r="B76" s="375" t="s">
        <v>418</v>
      </c>
    </row>
    <row r="77" spans="2:4" ht="18.75" customHeight="1" x14ac:dyDescent="0.4">
      <c r="B77" s="375" t="s">
        <v>419</v>
      </c>
    </row>
    <row r="78" spans="2:4" ht="18.75" customHeight="1" x14ac:dyDescent="0.4">
      <c r="B78" s="376" t="s">
        <v>420</v>
      </c>
    </row>
    <row r="79" spans="2:4" ht="18.75" customHeight="1" x14ac:dyDescent="0.4">
      <c r="B79" s="314" t="s">
        <v>177</v>
      </c>
    </row>
    <row r="80" spans="2:4" ht="18.75" customHeight="1" x14ac:dyDescent="0.4">
      <c r="B80" s="376" t="s">
        <v>415</v>
      </c>
    </row>
    <row r="81" spans="2:3" ht="18.75" customHeight="1" x14ac:dyDescent="0.4">
      <c r="B81" s="313" t="s">
        <v>178</v>
      </c>
    </row>
    <row r="82" spans="2:3" ht="18.75" customHeight="1" x14ac:dyDescent="0.4">
      <c r="B82" s="375" t="s">
        <v>417</v>
      </c>
    </row>
    <row r="83" spans="2:3" ht="18.75" customHeight="1" x14ac:dyDescent="0.4">
      <c r="B83" s="376" t="s">
        <v>420</v>
      </c>
    </row>
    <row r="84" spans="2:3" ht="18.75" customHeight="1" x14ac:dyDescent="0.4">
      <c r="B84" s="313" t="s">
        <v>196</v>
      </c>
    </row>
    <row r="85" spans="2:3" ht="18.75" customHeight="1" x14ac:dyDescent="0.4">
      <c r="B85" s="375" t="s">
        <v>412</v>
      </c>
    </row>
    <row r="86" spans="2:3" ht="18.75" customHeight="1" x14ac:dyDescent="0.4">
      <c r="B86" s="375" t="s">
        <v>413</v>
      </c>
    </row>
    <row r="87" spans="2:3" ht="18.75" customHeight="1" x14ac:dyDescent="0.4">
      <c r="B87" s="375" t="s">
        <v>416</v>
      </c>
    </row>
    <row r="88" spans="2:3" ht="18.75" customHeight="1" x14ac:dyDescent="0.4">
      <c r="B88" s="375" t="s">
        <v>417</v>
      </c>
    </row>
    <row r="89" spans="2:3" ht="18.75" customHeight="1" x14ac:dyDescent="0.4">
      <c r="B89" s="375" t="s">
        <v>419</v>
      </c>
    </row>
    <row r="90" spans="2:3" ht="18.75" customHeight="1" x14ac:dyDescent="0.4">
      <c r="B90" s="376" t="s">
        <v>420</v>
      </c>
    </row>
    <row r="93" spans="2:3" ht="18.75" customHeight="1" x14ac:dyDescent="0.4">
      <c r="B93" s="379" t="s">
        <v>412</v>
      </c>
      <c r="C93" s="379">
        <v>1</v>
      </c>
    </row>
    <row r="94" spans="2:3" ht="18.75" customHeight="1" x14ac:dyDescent="0.4">
      <c r="B94" s="375" t="s">
        <v>413</v>
      </c>
      <c r="C94" s="375">
        <v>2</v>
      </c>
    </row>
    <row r="95" spans="2:3" ht="18.75" customHeight="1" x14ac:dyDescent="0.4">
      <c r="B95" s="375" t="s">
        <v>414</v>
      </c>
      <c r="C95" s="375">
        <v>3</v>
      </c>
    </row>
    <row r="96" spans="2:3" ht="18.75" customHeight="1" x14ac:dyDescent="0.4">
      <c r="B96" s="375" t="s">
        <v>415</v>
      </c>
      <c r="C96" s="375">
        <v>4</v>
      </c>
    </row>
    <row r="97" spans="2:3" ht="18.75" customHeight="1" x14ac:dyDescent="0.4">
      <c r="B97" s="375" t="s">
        <v>416</v>
      </c>
      <c r="C97" s="375">
        <v>5</v>
      </c>
    </row>
    <row r="98" spans="2:3" ht="18.75" customHeight="1" x14ac:dyDescent="0.4">
      <c r="B98" s="375" t="s">
        <v>417</v>
      </c>
      <c r="C98" s="375">
        <v>6</v>
      </c>
    </row>
    <row r="99" spans="2:3" ht="18.75" customHeight="1" x14ac:dyDescent="0.4">
      <c r="B99" s="375" t="s">
        <v>418</v>
      </c>
      <c r="C99" s="375">
        <v>7</v>
      </c>
    </row>
    <row r="100" spans="2:3" ht="18.75" customHeight="1" x14ac:dyDescent="0.4">
      <c r="B100" s="375" t="s">
        <v>419</v>
      </c>
      <c r="C100" s="375">
        <v>8</v>
      </c>
    </row>
    <row r="101" spans="2:3" ht="18.75" customHeight="1" x14ac:dyDescent="0.4">
      <c r="B101" s="376" t="s">
        <v>420</v>
      </c>
      <c r="C101" s="376">
        <v>9</v>
      </c>
    </row>
  </sheetData>
  <sheetProtection selectLockedCells="1" selectUnlockedCells="1"/>
  <mergeCells count="1">
    <mergeCell ref="D2:F2"/>
  </mergeCells>
  <phoneticPr fontId="4"/>
  <pageMargins left="0.11811023622047245" right="0.11811023622047245" top="0.35433070866141736" bottom="0.35433070866141736" header="0.31496062992125984" footer="0.31496062992125984"/>
  <pageSetup paperSize="9" scale="27"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5BB83-B1B9-40E8-820A-565AFFCFD0DF}">
  <sheetPr>
    <tabColor theme="0" tint="-0.249977111117893"/>
  </sheetPr>
  <dimension ref="A1:K126"/>
  <sheetViews>
    <sheetView view="pageBreakPreview" zoomScale="95" zoomScaleNormal="100" zoomScaleSheetLayoutView="95" workbookViewId="0">
      <pane xSplit="8" ySplit="12" topLeftCell="I13" activePane="bottomRight" state="frozen"/>
      <selection activeCell="D9" sqref="D9:G9"/>
      <selection pane="topRight" activeCell="D9" sqref="D9:G9"/>
      <selection pane="bottomLeft" activeCell="D9" sqref="D9:G9"/>
      <selection pane="bottomRight" activeCell="D9" sqref="D9:G9"/>
    </sheetView>
  </sheetViews>
  <sheetFormatPr defaultColWidth="9" defaultRowHeight="18.75" outlineLevelRow="1" x14ac:dyDescent="0.4"/>
  <cols>
    <col min="1" max="1" width="1.25" style="166" customWidth="1"/>
    <col min="2" max="2" width="3.75" style="166" customWidth="1"/>
    <col min="3" max="3" width="8.75" style="166" customWidth="1"/>
    <col min="4" max="4" width="25" style="166" customWidth="1"/>
    <col min="5" max="5" width="6.25" style="166" customWidth="1"/>
    <col min="6" max="6" width="8.75" style="166" customWidth="1"/>
    <col min="7" max="7" width="52.5" style="166" customWidth="1"/>
    <col min="8" max="8" width="10" style="189" hidden="1" customWidth="1"/>
    <col min="9" max="9" width="5" style="206" customWidth="1"/>
    <col min="10" max="10" width="1.25" style="166" customWidth="1"/>
    <col min="11" max="11" width="117.875" style="166" customWidth="1"/>
    <col min="12" max="16384" width="9" style="166"/>
  </cols>
  <sheetData>
    <row r="1" spans="1:11" ht="18.75" customHeight="1" x14ac:dyDescent="0.4">
      <c r="A1" s="530" t="str">
        <f>IFERROR(IF($B$8&gt;7,"振 込 依 頼 書",VLOOKUP($B$8,入力フォームマスタ!$A$3:$D$9,2,FALSE))," 振 込 依 頼 書")</f>
        <v>振 込 依 頼 書</v>
      </c>
      <c r="B1" s="530"/>
      <c r="C1" s="530"/>
      <c r="D1" s="530"/>
      <c r="E1" s="530"/>
      <c r="F1" s="530"/>
      <c r="G1" s="530"/>
      <c r="H1" s="123"/>
      <c r="J1" s="119"/>
      <c r="K1" s="120" t="s">
        <v>432</v>
      </c>
    </row>
    <row r="2" spans="1:11" ht="7.5" customHeight="1" x14ac:dyDescent="0.4">
      <c r="A2" s="530"/>
      <c r="B2" s="530"/>
      <c r="C2" s="530"/>
      <c r="D2" s="530"/>
      <c r="E2" s="530"/>
      <c r="F2" s="530"/>
      <c r="G2" s="530"/>
      <c r="H2" s="123"/>
      <c r="J2" s="2"/>
      <c r="K2" s="165"/>
    </row>
    <row r="3" spans="1:11" ht="15" customHeight="1" x14ac:dyDescent="0.4">
      <c r="A3" s="528" t="str">
        <f>IFERROR(IF($B$8&gt;7,"Direct Deposit Request Form",VLOOKUP($B$8,入力フォームマスタ!$A$10:$D$16,2,FALSE))," Direct Deposit Request Form")</f>
        <v>Direct Deposit Request Form</v>
      </c>
      <c r="B3" s="528"/>
      <c r="C3" s="528"/>
      <c r="D3" s="528"/>
      <c r="E3" s="528"/>
      <c r="F3" s="528"/>
      <c r="G3" s="528"/>
      <c r="H3" s="126"/>
      <c r="J3" s="33"/>
      <c r="K3" s="506" t="s">
        <v>128</v>
      </c>
    </row>
    <row r="4" spans="1:11" ht="30" customHeight="1" x14ac:dyDescent="0.35">
      <c r="A4" s="1" t="s">
        <v>540</v>
      </c>
      <c r="B4" s="525" t="s">
        <v>460</v>
      </c>
      <c r="C4" s="526"/>
      <c r="D4" s="526"/>
      <c r="E4" s="526"/>
      <c r="F4" s="526"/>
      <c r="G4" s="526"/>
      <c r="H4" s="125"/>
      <c r="J4" s="34"/>
      <c r="K4" s="506"/>
    </row>
    <row r="5" spans="1:11" ht="16.5" customHeight="1" x14ac:dyDescent="0.15">
      <c r="A5" s="1"/>
      <c r="B5" s="5"/>
      <c r="C5" s="515" t="str">
        <f>IFERROR(IF($B$8&gt;7,"",IF($B$8&gt;0,(VLOOKUP($B$8,入力フォームマスタ!$A$3:$D$9,3,FALSE)),"")),"")</f>
        <v>名古屋大学から支払いを受ける代金については、下記の金融機関口座に振り込みを依頼します。</v>
      </c>
      <c r="D5" s="515"/>
      <c r="E5" s="515"/>
      <c r="F5" s="515"/>
      <c r="G5" s="515"/>
      <c r="H5" s="152"/>
      <c r="J5" s="35"/>
      <c r="K5" s="506"/>
    </row>
    <row r="6" spans="1:11" ht="13.5" customHeight="1" x14ac:dyDescent="0.4">
      <c r="A6" s="1"/>
      <c r="B6" s="5"/>
      <c r="C6" s="529" t="str">
        <f>IFERROR(IF($B$8&gt;7,"",IF($B$8&gt;0,(VLOOKUP($B$8,入力フォームマスタ!$A$10:$D$18,3,FALSE)),"")),"")</f>
        <v>I hereby request that payments from Nagoya University be deposited directly to my bank account as follows.</v>
      </c>
      <c r="D6" s="529"/>
      <c r="E6" s="529"/>
      <c r="F6" s="529"/>
      <c r="G6" s="529"/>
      <c r="H6" s="153"/>
      <c r="J6" s="35"/>
      <c r="K6" s="506"/>
    </row>
    <row r="7" spans="1:11" ht="30" customHeight="1" thickBot="1" x14ac:dyDescent="0.45">
      <c r="A7" s="1"/>
      <c r="B7" s="524" t="s">
        <v>131</v>
      </c>
      <c r="C7" s="524"/>
      <c r="D7" s="524"/>
      <c r="E7" s="524"/>
      <c r="F7" s="524"/>
      <c r="G7" s="524"/>
      <c r="H7" s="124"/>
      <c r="J7" s="35"/>
      <c r="K7" s="506"/>
    </row>
    <row r="8" spans="1:11" ht="24.75" hidden="1" customHeight="1" outlineLevel="1" thickTop="1" thickBot="1" x14ac:dyDescent="0.45">
      <c r="A8" s="1"/>
      <c r="B8" s="48">
        <f>IFERROR(VLOOKUP($D$9,入力フォームマスタ!$B$19:$C$26,2,FALSE),"")</f>
        <v>1</v>
      </c>
      <c r="C8"/>
      <c r="D8" s="47"/>
      <c r="E8" s="47"/>
      <c r="F8" s="47"/>
      <c r="G8" s="47"/>
      <c r="H8" s="47"/>
      <c r="J8" s="35"/>
      <c r="K8" s="506"/>
    </row>
    <row r="9" spans="1:11" ht="30" customHeight="1" collapsed="1" thickTop="1" thickBot="1" x14ac:dyDescent="0.45">
      <c r="A9" s="1"/>
      <c r="B9" s="516" t="s">
        <v>171</v>
      </c>
      <c r="C9" s="517"/>
      <c r="D9" s="510" t="s">
        <v>173</v>
      </c>
      <c r="E9" s="510"/>
      <c r="F9" s="510"/>
      <c r="G9" s="511"/>
      <c r="H9" s="47"/>
      <c r="J9" s="35"/>
      <c r="K9" s="506"/>
    </row>
    <row r="10" spans="1:11" ht="18.75" customHeight="1" thickTop="1" x14ac:dyDescent="0.15">
      <c r="A10" s="1"/>
      <c r="B10" s="512" t="str">
        <f>IFERROR(IF($B$8&gt;6,"",IF($B$8&gt;0,(VLOOKUP($B$8,入力フォームマスタ!$A$3:$D$9,4,FALSE)),"")),"")</f>
        <v>※ 仮登録をしている場合は仮登録時のコードをお知らせください。（→ №１ 登録コードへ入力）</v>
      </c>
      <c r="C10" s="512" t="e">
        <f>VLOOKUP(【入力例】入力フォーム!#REF!,入力フォームマスタ!#REF!,3,FALSE)</f>
        <v>#REF!</v>
      </c>
      <c r="D10" s="512" t="e">
        <f>VLOOKUP(【入力例】入力フォーム!#REF!,入力フォームマスタ!#REF!,3,FALSE)</f>
        <v>#REF!</v>
      </c>
      <c r="E10" s="512" t="e">
        <f>VLOOKUP(【入力例】入力フォーム!#REF!,入力フォームマスタ!#REF!,3,FALSE)</f>
        <v>#REF!</v>
      </c>
      <c r="F10" s="512"/>
      <c r="G10" s="512" t="e">
        <f>VLOOKUP(【入力例】入力フォーム!#REF!,入力フォームマスタ!#REF!,3,FALSE)</f>
        <v>#REF!</v>
      </c>
      <c r="H10" s="47"/>
      <c r="J10" s="35"/>
      <c r="K10" s="506"/>
    </row>
    <row r="11" spans="1:11" ht="13.5" customHeight="1" x14ac:dyDescent="0.4">
      <c r="A11" s="1"/>
      <c r="B11" s="527" t="str">
        <f>IFERROR(IF($B$8&gt;6,"",IF($B$8&gt;0,(VLOOKUP($B$8,入力フォームマスタ!$A$10:$D$16,4,FALSE)),"")),"")</f>
        <v>※ If you are registered temporarily, please let us know the code for your temporary registration (→ Enter this in No.1 “Registration Code”).</v>
      </c>
      <c r="C11" s="527" t="e">
        <f>VLOOKUP(【入力例】入力フォーム!#REF!,入力フォームマスタ!#REF!,3,FALSE)</f>
        <v>#REF!</v>
      </c>
      <c r="D11" s="527" t="e">
        <f>VLOOKUP(【入力例】入力フォーム!#REF!,入力フォームマスタ!#REF!,3,FALSE)</f>
        <v>#REF!</v>
      </c>
      <c r="E11" s="527" t="e">
        <f>VLOOKUP(【入力例】入力フォーム!#REF!,入力フォームマスタ!#REF!,3,FALSE)</f>
        <v>#REF!</v>
      </c>
      <c r="F11" s="527"/>
      <c r="G11" s="527" t="e">
        <f>VLOOKUP(【入力例】入力フォーム!#REF!,入力フォームマスタ!#REF!,3,FALSE)</f>
        <v>#REF!</v>
      </c>
      <c r="H11" s="47"/>
      <c r="J11" s="3"/>
      <c r="K11" s="4"/>
    </row>
    <row r="12" spans="1:11" ht="45" customHeight="1" x14ac:dyDescent="0.4">
      <c r="A12" s="1"/>
      <c r="B12" s="37" t="s">
        <v>122</v>
      </c>
      <c r="C12" s="513" t="s">
        <v>132</v>
      </c>
      <c r="D12" s="514"/>
      <c r="E12" s="198" t="s">
        <v>512</v>
      </c>
      <c r="F12" s="39" t="s">
        <v>133</v>
      </c>
      <c r="G12" s="38" t="s">
        <v>134</v>
      </c>
      <c r="H12" s="151" t="s">
        <v>406</v>
      </c>
      <c r="I12" s="195" t="s">
        <v>505</v>
      </c>
      <c r="J12" s="30"/>
      <c r="K12" s="23" t="s">
        <v>135</v>
      </c>
    </row>
    <row r="13" spans="1:11" ht="24.75" customHeight="1" x14ac:dyDescent="0.4">
      <c r="A13" s="1"/>
      <c r="B13" s="40" t="s">
        <v>0</v>
      </c>
      <c r="C13" s="520" t="s">
        <v>140</v>
      </c>
      <c r="D13" s="521"/>
      <c r="E13" s="199" t="s">
        <v>1</v>
      </c>
      <c r="F13" s="75" t="str">
        <f>IF($B$8="","",VLOOKUP($B$8,入力欄[#All],2,FALSE))</f>
        <v>○</v>
      </c>
      <c r="G13" s="211"/>
      <c r="H13" s="154"/>
      <c r="I13" s="207">
        <f>LENB(G13)</f>
        <v>0</v>
      </c>
      <c r="J13" s="31"/>
      <c r="K13" s="24" t="s">
        <v>483</v>
      </c>
    </row>
    <row r="14" spans="1:11" ht="24.75" customHeight="1" x14ac:dyDescent="0.4">
      <c r="A14" s="1"/>
      <c r="B14" s="40" t="s">
        <v>2</v>
      </c>
      <c r="C14" s="518" t="s">
        <v>141</v>
      </c>
      <c r="D14" s="519"/>
      <c r="E14" s="199" t="s">
        <v>407</v>
      </c>
      <c r="F14" s="75" t="str">
        <f>IF($B$8="","",VLOOKUP($B$8,入力欄[#All],3,FALSE))</f>
        <v>○</v>
      </c>
      <c r="G14" s="211" t="s">
        <v>609</v>
      </c>
      <c r="H14" s="154"/>
      <c r="I14" s="207">
        <f t="shared" ref="I14:I76" si="0">LENB(G14)</f>
        <v>8</v>
      </c>
      <c r="J14" s="31"/>
      <c r="K14" s="24" t="s">
        <v>484</v>
      </c>
    </row>
    <row r="15" spans="1:11" ht="18" hidden="1" customHeight="1" outlineLevel="1" x14ac:dyDescent="0.4">
      <c r="A15" s="1"/>
      <c r="B15" s="49"/>
      <c r="C15" s="522" t="s">
        <v>3</v>
      </c>
      <c r="D15" s="523"/>
      <c r="E15" s="200" t="s">
        <v>4</v>
      </c>
      <c r="F15" s="83"/>
      <c r="G15" s="211"/>
      <c r="H15" s="154"/>
      <c r="I15" s="207">
        <f t="shared" si="0"/>
        <v>0</v>
      </c>
      <c r="J15" s="31"/>
      <c r="K15" s="25"/>
    </row>
    <row r="16" spans="1:11" ht="24.75" customHeight="1" collapsed="1" x14ac:dyDescent="0.4">
      <c r="A16" s="1"/>
      <c r="B16" s="40" t="s">
        <v>6</v>
      </c>
      <c r="C16" s="518" t="s">
        <v>142</v>
      </c>
      <c r="D16" s="519"/>
      <c r="E16" s="199" t="s">
        <v>7</v>
      </c>
      <c r="F16" s="75" t="str">
        <f>IF($B$8="","",VLOOKUP($B$8,入力欄[#All],4,FALSE))</f>
        <v>必須
Required</v>
      </c>
      <c r="G16" s="211" t="s">
        <v>412</v>
      </c>
      <c r="H16" s="318">
        <f>IFERROR(VLOOKUP($G$16,入力フォームマスタ!$B$93:$C$101,2,FALSE),"")</f>
        <v>1</v>
      </c>
      <c r="I16" s="207"/>
      <c r="J16" s="31"/>
      <c r="K16" s="29" t="s">
        <v>421</v>
      </c>
    </row>
    <row r="17" spans="1:11" ht="18" hidden="1" customHeight="1" outlineLevel="1" x14ac:dyDescent="0.4">
      <c r="A17" s="1"/>
      <c r="B17" s="49"/>
      <c r="C17" s="522" t="s">
        <v>8</v>
      </c>
      <c r="D17" s="523"/>
      <c r="E17" s="201" t="s">
        <v>164</v>
      </c>
      <c r="F17" s="83"/>
      <c r="G17" s="211"/>
      <c r="H17" s="154"/>
      <c r="I17" s="207">
        <f t="shared" si="0"/>
        <v>0</v>
      </c>
      <c r="J17" s="31"/>
      <c r="K17" s="25"/>
    </row>
    <row r="18" spans="1:11" ht="24.75" customHeight="1" collapsed="1" x14ac:dyDescent="0.4">
      <c r="A18" s="1"/>
      <c r="B18" s="40" t="s">
        <v>9</v>
      </c>
      <c r="C18" s="518" t="s">
        <v>143</v>
      </c>
      <c r="D18" s="519"/>
      <c r="E18" s="199" t="s">
        <v>506</v>
      </c>
      <c r="F18" s="75" t="str">
        <f>IF($B$8="","",VLOOKUP($B$8,入力欄[#All],5,FALSE))</f>
        <v>必須
Required</v>
      </c>
      <c r="G18" s="211" t="s">
        <v>521</v>
      </c>
      <c r="H18" s="154"/>
      <c r="I18" s="207">
        <f t="shared" si="0"/>
        <v>20</v>
      </c>
      <c r="J18" s="31"/>
      <c r="K18" s="29" t="s">
        <v>165</v>
      </c>
    </row>
    <row r="19" spans="1:11" ht="24.75" customHeight="1" x14ac:dyDescent="0.4">
      <c r="A19" s="1"/>
      <c r="B19" s="40" t="s">
        <v>10</v>
      </c>
      <c r="C19" s="518" t="s">
        <v>144</v>
      </c>
      <c r="D19" s="519"/>
      <c r="E19" s="199" t="s">
        <v>507</v>
      </c>
      <c r="F19" s="75" t="str">
        <f>IF($B$8="","",VLOOKUP($B$8,入力欄[#All],6,FALSE))</f>
        <v>必須
Required</v>
      </c>
      <c r="G19" s="211" t="s">
        <v>489</v>
      </c>
      <c r="H19" s="154"/>
      <c r="I19" s="207">
        <f t="shared" si="0"/>
        <v>18</v>
      </c>
      <c r="J19" s="507"/>
      <c r="K19" s="544" t="s">
        <v>550</v>
      </c>
    </row>
    <row r="20" spans="1:11" ht="18" hidden="1" customHeight="1" outlineLevel="1" x14ac:dyDescent="0.4">
      <c r="A20" s="1"/>
      <c r="B20" s="49"/>
      <c r="C20" s="522" t="s">
        <v>12</v>
      </c>
      <c r="D20" s="523"/>
      <c r="E20" s="200" t="s">
        <v>13</v>
      </c>
      <c r="F20" s="83"/>
      <c r="G20" s="211"/>
      <c r="H20" s="154"/>
      <c r="I20" s="207">
        <f t="shared" si="0"/>
        <v>0</v>
      </c>
      <c r="J20" s="508"/>
      <c r="K20" s="545"/>
    </row>
    <row r="21" spans="1:11" ht="24.75" customHeight="1" collapsed="1" x14ac:dyDescent="0.4">
      <c r="A21" s="1"/>
      <c r="B21" s="40" t="s">
        <v>15</v>
      </c>
      <c r="C21" s="518" t="s">
        <v>145</v>
      </c>
      <c r="D21" s="519"/>
      <c r="E21" s="199" t="s">
        <v>507</v>
      </c>
      <c r="F21" s="75" t="str">
        <f>IF($B$8="","",VLOOKUP($B$8,入力欄[#All],7,FALSE))</f>
        <v>○</v>
      </c>
      <c r="G21" s="211"/>
      <c r="H21" s="154"/>
      <c r="I21" s="207">
        <f t="shared" si="0"/>
        <v>0</v>
      </c>
      <c r="J21" s="508"/>
      <c r="K21" s="545"/>
    </row>
    <row r="22" spans="1:11" ht="24.75" customHeight="1" x14ac:dyDescent="0.4">
      <c r="A22" s="1"/>
      <c r="B22" s="40" t="s">
        <v>16</v>
      </c>
      <c r="C22" s="518" t="s">
        <v>146</v>
      </c>
      <c r="D22" s="519"/>
      <c r="E22" s="199" t="s">
        <v>508</v>
      </c>
      <c r="F22" s="75" t="str">
        <f>IF($B$8="","",VLOOKUP($B$8,入力欄[#All],8,FALSE))</f>
        <v>○</v>
      </c>
      <c r="G22" s="211"/>
      <c r="H22" s="154"/>
      <c r="I22" s="207">
        <f t="shared" si="0"/>
        <v>0</v>
      </c>
      <c r="J22" s="509"/>
      <c r="K22" s="546"/>
    </row>
    <row r="23" spans="1:11" ht="18" hidden="1" customHeight="1" outlineLevel="1" x14ac:dyDescent="0.4">
      <c r="A23" s="1"/>
      <c r="B23" s="51"/>
      <c r="C23" s="522" t="s">
        <v>18</v>
      </c>
      <c r="D23" s="523"/>
      <c r="E23" s="200" t="s">
        <v>19</v>
      </c>
      <c r="F23" s="83"/>
      <c r="G23" s="211"/>
      <c r="H23" s="154"/>
      <c r="I23" s="207">
        <f t="shared" si="0"/>
        <v>0</v>
      </c>
      <c r="J23" s="31"/>
      <c r="K23" s="25"/>
    </row>
    <row r="24" spans="1:11" ht="18" hidden="1" customHeight="1" outlineLevel="1" x14ac:dyDescent="0.4">
      <c r="A24" s="1"/>
      <c r="B24" s="51"/>
      <c r="C24" s="522" t="s">
        <v>234</v>
      </c>
      <c r="D24" s="523"/>
      <c r="E24" s="200" t="s">
        <v>20</v>
      </c>
      <c r="F24" s="83"/>
      <c r="G24" s="211"/>
      <c r="H24" s="154"/>
      <c r="I24" s="207">
        <f t="shared" si="0"/>
        <v>0</v>
      </c>
      <c r="J24" s="31"/>
      <c r="K24" s="25"/>
    </row>
    <row r="25" spans="1:11" ht="18" hidden="1" customHeight="1" outlineLevel="1" x14ac:dyDescent="0.4">
      <c r="A25" s="1"/>
      <c r="B25" s="51"/>
      <c r="C25" s="522" t="s">
        <v>21</v>
      </c>
      <c r="D25" s="523"/>
      <c r="E25" s="200" t="s">
        <v>22</v>
      </c>
      <c r="F25" s="83"/>
      <c r="G25" s="211"/>
      <c r="H25" s="154"/>
      <c r="I25" s="207">
        <f t="shared" si="0"/>
        <v>0</v>
      </c>
      <c r="J25" s="31"/>
      <c r="K25" s="25"/>
    </row>
    <row r="26" spans="1:11" ht="24.75" customHeight="1" collapsed="1" x14ac:dyDescent="0.15">
      <c r="A26" s="1"/>
      <c r="B26" s="531" t="s">
        <v>23</v>
      </c>
      <c r="C26" s="225" t="str">
        <f>IF(OR($G$16=入力フォームマスタ!$D$20,$G$16=入力フォームマスタ!$D$25),"所在地","居所")</f>
        <v>所在地</v>
      </c>
      <c r="D26" s="46" t="s">
        <v>147</v>
      </c>
      <c r="E26" s="199" t="s">
        <v>528</v>
      </c>
      <c r="F26" s="75" t="str">
        <f>IF($B$8="","",IF(AND($B$8&gt;0,$G$16=入力フォームマスタ!$D$26),"×",VLOOKUP($B$8,入力欄[#All],9,FALSE)))</f>
        <v>○</v>
      </c>
      <c r="G26" s="211" t="s">
        <v>522</v>
      </c>
      <c r="H26" s="155"/>
      <c r="I26" s="207">
        <f t="shared" si="0"/>
        <v>8</v>
      </c>
      <c r="J26" s="31"/>
      <c r="K26" s="29" t="s">
        <v>408</v>
      </c>
    </row>
    <row r="27" spans="1:11" ht="24.75" customHeight="1" x14ac:dyDescent="0.4">
      <c r="A27" s="1"/>
      <c r="B27" s="532"/>
      <c r="C27" s="226" t="str">
        <f>IF(OR($G$16=入力フォームマスタ!$D$20,$G$16=入力フォームマスタ!$D$25),"Location","Residence")</f>
        <v>Location</v>
      </c>
      <c r="D27" s="46" t="s">
        <v>148</v>
      </c>
      <c r="E27" s="199" t="s">
        <v>508</v>
      </c>
      <c r="F27" s="75" t="str">
        <f>IF($B$8="","",IF(AND($B$8&gt;0,$G$16=入力フォームマスタ!$D$26),"×",VLOOKUP($B$8,入力欄[#All],9,FALSE)))</f>
        <v>○</v>
      </c>
      <c r="G27" s="211" t="s">
        <v>490</v>
      </c>
      <c r="H27" s="154"/>
      <c r="I27" s="207">
        <f t="shared" si="0"/>
        <v>20</v>
      </c>
      <c r="J27" s="31"/>
      <c r="K27" s="36" t="s">
        <v>129</v>
      </c>
    </row>
    <row r="28" spans="1:11" ht="24.75" customHeight="1" x14ac:dyDescent="0.4">
      <c r="A28" s="1"/>
      <c r="B28" s="533"/>
      <c r="C28" s="224"/>
      <c r="D28" s="46" t="s">
        <v>149</v>
      </c>
      <c r="E28" s="199" t="s">
        <v>508</v>
      </c>
      <c r="F28" s="75" t="str">
        <f>IF($B$8="","",IF(AND($B$8&gt;0,$G$16=入力フォームマスタ!$D$26),"×",VLOOKUP($B$8,入力欄[#All],9,FALSE)))</f>
        <v>○</v>
      </c>
      <c r="G28" s="211" t="s">
        <v>491</v>
      </c>
      <c r="H28" s="154"/>
      <c r="I28" s="207">
        <f t="shared" si="0"/>
        <v>9</v>
      </c>
      <c r="J28" s="31"/>
      <c r="K28" s="29" t="s">
        <v>130</v>
      </c>
    </row>
    <row r="29" spans="1:11" ht="24.75" customHeight="1" x14ac:dyDescent="0.4">
      <c r="A29" s="1"/>
      <c r="B29" s="40" t="s">
        <v>24</v>
      </c>
      <c r="C29" s="518" t="s">
        <v>150</v>
      </c>
      <c r="D29" s="519"/>
      <c r="E29" s="199" t="s">
        <v>509</v>
      </c>
      <c r="F29" s="75" t="str">
        <f>IF($B$8="","",IF(AND($B$8&gt;0,$G$16=入力フォームマスタ!$D$26),"×",VLOOKUP($B$8,入力欄[#All],10,FALSE)))</f>
        <v>○</v>
      </c>
      <c r="G29" s="211" t="s">
        <v>523</v>
      </c>
      <c r="H29" s="154"/>
      <c r="I29" s="207">
        <f t="shared" si="0"/>
        <v>12</v>
      </c>
      <c r="J29" s="31"/>
      <c r="K29" s="29" t="s">
        <v>408</v>
      </c>
    </row>
    <row r="30" spans="1:11" ht="24.75" customHeight="1" x14ac:dyDescent="0.4">
      <c r="A30" s="1"/>
      <c r="B30" s="40" t="s">
        <v>14</v>
      </c>
      <c r="C30" s="518" t="s">
        <v>151</v>
      </c>
      <c r="D30" s="519"/>
      <c r="E30" s="199" t="s">
        <v>509</v>
      </c>
      <c r="F30" s="75" t="str">
        <f>IF($B$8="","",IF(AND($B$8&gt;0,$G$16=入力フォームマスタ!$D$26),"×",VLOOKUP($B$8,入力欄[#All],11,FALSE)))</f>
        <v>○</v>
      </c>
      <c r="G30" s="211"/>
      <c r="H30" s="154"/>
      <c r="I30" s="207">
        <f t="shared" si="0"/>
        <v>0</v>
      </c>
      <c r="J30" s="31"/>
      <c r="K30" s="29" t="s">
        <v>408</v>
      </c>
    </row>
    <row r="31" spans="1:11" ht="18" hidden="1" customHeight="1" outlineLevel="1" x14ac:dyDescent="0.4">
      <c r="A31" s="1"/>
      <c r="B31" s="49"/>
      <c r="C31" s="522" t="s">
        <v>25</v>
      </c>
      <c r="D31" s="523"/>
      <c r="E31" s="201" t="s">
        <v>164</v>
      </c>
      <c r="F31" s="83"/>
      <c r="G31" s="211"/>
      <c r="H31" s="154"/>
      <c r="I31" s="207">
        <f t="shared" si="0"/>
        <v>0</v>
      </c>
      <c r="J31" s="31"/>
      <c r="K31" s="25"/>
    </row>
    <row r="32" spans="1:11" ht="41.25" customHeight="1" collapsed="1" x14ac:dyDescent="0.4">
      <c r="A32" s="1"/>
      <c r="B32" s="40" t="s">
        <v>26</v>
      </c>
      <c r="C32" s="518" t="s">
        <v>152</v>
      </c>
      <c r="D32" s="519"/>
      <c r="E32" s="199" t="s">
        <v>506</v>
      </c>
      <c r="F32" s="75" t="str">
        <f>IF($G$44=入力フォームマスタ!$E$20,入力フォームマスタ!$H$5,IF($B$8="","",IF(AND($B$8&gt;0,OR($G$16=入力フォームマスタ!$D$25,$G$16=入力フォームマスタ!$D$26,$G$16=入力フォームマスタ!$D$28)),"×",(VLOOKUP($B$8,入力欄[#All],12,FALSE)))))</f>
        <v>必須
Required</v>
      </c>
      <c r="G32" s="295" t="s">
        <v>524</v>
      </c>
      <c r="H32" s="154"/>
      <c r="I32" s="207">
        <f t="shared" si="0"/>
        <v>15</v>
      </c>
      <c r="J32" s="31"/>
      <c r="K32" s="36" t="s">
        <v>485</v>
      </c>
    </row>
    <row r="33" spans="1:11" ht="18" hidden="1" customHeight="1" outlineLevel="1" x14ac:dyDescent="0.4">
      <c r="A33" s="1"/>
      <c r="B33" s="52"/>
      <c r="C33" s="534" t="s">
        <v>27</v>
      </c>
      <c r="D33" s="535"/>
      <c r="E33" s="201" t="s">
        <v>22</v>
      </c>
      <c r="F33" s="83"/>
      <c r="G33" s="211"/>
      <c r="H33" s="154"/>
      <c r="I33" s="207">
        <f t="shared" si="0"/>
        <v>0</v>
      </c>
      <c r="J33" s="31"/>
      <c r="K33" s="84" t="s">
        <v>28</v>
      </c>
    </row>
    <row r="34" spans="1:11" ht="18" hidden="1" customHeight="1" outlineLevel="1" x14ac:dyDescent="0.4">
      <c r="A34" s="1"/>
      <c r="B34" s="52"/>
      <c r="C34" s="534" t="s">
        <v>29</v>
      </c>
      <c r="D34" s="535"/>
      <c r="E34" s="201" t="s">
        <v>22</v>
      </c>
      <c r="F34" s="83"/>
      <c r="G34" s="211"/>
      <c r="H34" s="154"/>
      <c r="I34" s="207">
        <f t="shared" si="0"/>
        <v>0</v>
      </c>
      <c r="J34" s="31"/>
      <c r="K34" s="25"/>
    </row>
    <row r="35" spans="1:11" ht="18" hidden="1" customHeight="1" outlineLevel="1" x14ac:dyDescent="0.4">
      <c r="A35" s="1"/>
      <c r="B35" s="52"/>
      <c r="C35" s="534" t="s">
        <v>235</v>
      </c>
      <c r="D35" s="535"/>
      <c r="E35" s="201" t="s">
        <v>22</v>
      </c>
      <c r="F35" s="83"/>
      <c r="G35" s="211"/>
      <c r="H35" s="154"/>
      <c r="I35" s="207">
        <f t="shared" si="0"/>
        <v>0</v>
      </c>
      <c r="J35" s="31"/>
      <c r="K35" s="25"/>
    </row>
    <row r="36" spans="1:11" ht="18" hidden="1" customHeight="1" outlineLevel="1" x14ac:dyDescent="0.4">
      <c r="A36" s="1"/>
      <c r="B36" s="52"/>
      <c r="C36" s="534" t="s">
        <v>236</v>
      </c>
      <c r="D36" s="535"/>
      <c r="E36" s="201" t="s">
        <v>22</v>
      </c>
      <c r="F36" s="83"/>
      <c r="G36" s="211"/>
      <c r="H36" s="154"/>
      <c r="I36" s="207">
        <f t="shared" si="0"/>
        <v>0</v>
      </c>
      <c r="J36" s="31"/>
      <c r="K36" s="25"/>
    </row>
    <row r="37" spans="1:11" ht="18" hidden="1" customHeight="1" outlineLevel="1" x14ac:dyDescent="0.4">
      <c r="A37" s="1"/>
      <c r="B37" s="52"/>
      <c r="C37" s="534" t="s">
        <v>237</v>
      </c>
      <c r="D37" s="535"/>
      <c r="E37" s="201" t="s">
        <v>22</v>
      </c>
      <c r="F37" s="83"/>
      <c r="G37" s="211"/>
      <c r="H37" s="154"/>
      <c r="I37" s="207">
        <f t="shared" si="0"/>
        <v>0</v>
      </c>
      <c r="J37" s="31"/>
      <c r="K37" s="25"/>
    </row>
    <row r="38" spans="1:11" ht="18" hidden="1" customHeight="1" outlineLevel="1" x14ac:dyDescent="0.4">
      <c r="A38" s="1"/>
      <c r="B38" s="52"/>
      <c r="C38" s="534" t="s">
        <v>30</v>
      </c>
      <c r="D38" s="535"/>
      <c r="E38" s="201" t="s">
        <v>22</v>
      </c>
      <c r="F38" s="83"/>
      <c r="G38" s="211"/>
      <c r="H38" s="154"/>
      <c r="I38" s="207">
        <f t="shared" si="0"/>
        <v>0</v>
      </c>
      <c r="J38" s="31"/>
      <c r="K38" s="25"/>
    </row>
    <row r="39" spans="1:11" ht="18" hidden="1" customHeight="1" outlineLevel="1" x14ac:dyDescent="0.4">
      <c r="A39" s="1"/>
      <c r="B39" s="52"/>
      <c r="C39" s="534" t="s">
        <v>31</v>
      </c>
      <c r="D39" s="535"/>
      <c r="E39" s="201" t="s">
        <v>22</v>
      </c>
      <c r="F39" s="83"/>
      <c r="G39" s="211"/>
      <c r="H39" s="154"/>
      <c r="I39" s="207">
        <f t="shared" si="0"/>
        <v>0</v>
      </c>
      <c r="J39" s="31"/>
      <c r="K39" s="25"/>
    </row>
    <row r="40" spans="1:11" ht="18" hidden="1" customHeight="1" outlineLevel="1" x14ac:dyDescent="0.4">
      <c r="A40" s="1"/>
      <c r="B40" s="52"/>
      <c r="C40" s="534" t="s">
        <v>239</v>
      </c>
      <c r="D40" s="535"/>
      <c r="E40" s="201" t="s">
        <v>22</v>
      </c>
      <c r="F40" s="83"/>
      <c r="G40" s="211"/>
      <c r="H40" s="154"/>
      <c r="I40" s="207">
        <f t="shared" si="0"/>
        <v>0</v>
      </c>
      <c r="J40" s="31"/>
      <c r="K40" s="25"/>
    </row>
    <row r="41" spans="1:11" ht="18" hidden="1" customHeight="1" outlineLevel="1" x14ac:dyDescent="0.4">
      <c r="A41" s="1"/>
      <c r="B41" s="52"/>
      <c r="C41" s="534" t="s">
        <v>240</v>
      </c>
      <c r="D41" s="535"/>
      <c r="E41" s="201" t="s">
        <v>22</v>
      </c>
      <c r="F41" s="83"/>
      <c r="G41" s="211"/>
      <c r="H41" s="154"/>
      <c r="I41" s="207">
        <f t="shared" si="0"/>
        <v>0</v>
      </c>
      <c r="J41" s="31"/>
      <c r="K41" s="25"/>
    </row>
    <row r="42" spans="1:11" ht="18" hidden="1" customHeight="1" outlineLevel="1" x14ac:dyDescent="0.4">
      <c r="A42" s="1"/>
      <c r="B42" s="52"/>
      <c r="C42" s="534" t="s">
        <v>242</v>
      </c>
      <c r="D42" s="535"/>
      <c r="E42" s="201" t="s">
        <v>22</v>
      </c>
      <c r="F42" s="83"/>
      <c r="G42" s="211"/>
      <c r="H42" s="154"/>
      <c r="I42" s="207">
        <f t="shared" si="0"/>
        <v>0</v>
      </c>
      <c r="J42" s="31"/>
      <c r="K42" s="84" t="s">
        <v>32</v>
      </c>
    </row>
    <row r="43" spans="1:11" ht="18" hidden="1" customHeight="1" outlineLevel="1" x14ac:dyDescent="0.4">
      <c r="A43" s="1"/>
      <c r="B43" s="52"/>
      <c r="C43" s="534" t="s">
        <v>243</v>
      </c>
      <c r="D43" s="535"/>
      <c r="E43" s="201" t="s">
        <v>22</v>
      </c>
      <c r="F43" s="83"/>
      <c r="G43" s="211"/>
      <c r="H43" s="154"/>
      <c r="I43" s="207">
        <f t="shared" si="0"/>
        <v>0</v>
      </c>
      <c r="J43" s="31"/>
      <c r="K43" s="84" t="s">
        <v>33</v>
      </c>
    </row>
    <row r="44" spans="1:11" ht="24.75" customHeight="1" collapsed="1" x14ac:dyDescent="0.4">
      <c r="A44" s="1"/>
      <c r="B44" s="40" t="s">
        <v>34</v>
      </c>
      <c r="C44" s="518" t="s">
        <v>153</v>
      </c>
      <c r="D44" s="519"/>
      <c r="E44" s="199" t="s">
        <v>7</v>
      </c>
      <c r="F44" s="75" t="str">
        <f>IF($B$8="","",IF(AND($B$8&gt;0,OR($G$16=入力フォームマスタ!$D$25,$G$16=入力フォームマスタ!$D$26,$G$16=入力フォームマスタ!$D$28)),"×",(VLOOKUP($B$8,入力欄[#All],13,FALSE))))</f>
        <v>○</v>
      </c>
      <c r="G44" s="211" t="s">
        <v>430</v>
      </c>
      <c r="H44" s="154" t="str">
        <f>F44</f>
        <v>○</v>
      </c>
      <c r="I44" s="207"/>
      <c r="J44" s="31"/>
      <c r="K44" s="29" t="s">
        <v>459</v>
      </c>
    </row>
    <row r="45" spans="1:11" ht="18" hidden="1" customHeight="1" outlineLevel="1" x14ac:dyDescent="0.4">
      <c r="A45" s="1"/>
      <c r="B45" s="52"/>
      <c r="C45" s="534" t="s">
        <v>35</v>
      </c>
      <c r="D45" s="535"/>
      <c r="E45" s="201" t="s">
        <v>22</v>
      </c>
      <c r="F45" s="83"/>
      <c r="G45" s="211"/>
      <c r="H45" s="154"/>
      <c r="I45" s="207">
        <f t="shared" si="0"/>
        <v>0</v>
      </c>
      <c r="J45" s="31"/>
      <c r="K45" s="84" t="s">
        <v>36</v>
      </c>
    </row>
    <row r="46" spans="1:11" ht="18" hidden="1" customHeight="1" outlineLevel="1" x14ac:dyDescent="0.4">
      <c r="A46" s="1"/>
      <c r="B46" s="52"/>
      <c r="C46" s="534" t="s">
        <v>37</v>
      </c>
      <c r="D46" s="535"/>
      <c r="E46" s="201" t="s">
        <v>22</v>
      </c>
      <c r="F46" s="83"/>
      <c r="G46" s="211"/>
      <c r="H46" s="154"/>
      <c r="I46" s="207">
        <f t="shared" si="0"/>
        <v>0</v>
      </c>
      <c r="J46" s="31"/>
      <c r="K46" s="84"/>
    </row>
    <row r="47" spans="1:11" ht="18" hidden="1" customHeight="1" outlineLevel="1" x14ac:dyDescent="0.4">
      <c r="A47" s="1"/>
      <c r="B47" s="52"/>
      <c r="C47" s="534" t="s">
        <v>241</v>
      </c>
      <c r="D47" s="535"/>
      <c r="E47" s="201" t="s">
        <v>22</v>
      </c>
      <c r="F47" s="83"/>
      <c r="G47" s="211"/>
      <c r="H47" s="154"/>
      <c r="I47" s="207">
        <f t="shared" si="0"/>
        <v>0</v>
      </c>
      <c r="J47" s="31"/>
      <c r="K47" s="84"/>
    </row>
    <row r="48" spans="1:11" ht="18" hidden="1" customHeight="1" outlineLevel="1" x14ac:dyDescent="0.4">
      <c r="A48" s="1"/>
      <c r="B48" s="52"/>
      <c r="C48" s="534" t="s">
        <v>246</v>
      </c>
      <c r="D48" s="535"/>
      <c r="E48" s="201" t="s">
        <v>22</v>
      </c>
      <c r="F48" s="83"/>
      <c r="G48" s="211"/>
      <c r="H48" s="154"/>
      <c r="I48" s="207">
        <f t="shared" si="0"/>
        <v>0</v>
      </c>
      <c r="J48" s="31"/>
      <c r="K48" s="84" t="s">
        <v>38</v>
      </c>
    </row>
    <row r="49" spans="1:11" ht="18" hidden="1" customHeight="1" outlineLevel="1" x14ac:dyDescent="0.4">
      <c r="A49" s="1"/>
      <c r="B49" s="52"/>
      <c r="C49" s="534" t="s">
        <v>247</v>
      </c>
      <c r="D49" s="535"/>
      <c r="E49" s="201" t="s">
        <v>22</v>
      </c>
      <c r="F49" s="83"/>
      <c r="G49" s="211"/>
      <c r="H49" s="154"/>
      <c r="I49" s="207">
        <f t="shared" si="0"/>
        <v>0</v>
      </c>
      <c r="J49" s="31"/>
      <c r="K49" s="84" t="s">
        <v>39</v>
      </c>
    </row>
    <row r="50" spans="1:11" ht="24.75" customHeight="1" collapsed="1" x14ac:dyDescent="0.4">
      <c r="A50" s="1"/>
      <c r="B50" s="40" t="s">
        <v>40</v>
      </c>
      <c r="C50" s="518" t="s">
        <v>154</v>
      </c>
      <c r="D50" s="519"/>
      <c r="E50" s="202" t="s">
        <v>510</v>
      </c>
      <c r="F50" s="75" t="str">
        <f>IF($B$8="","",IF(AND(3&lt;$B$8,$B$8&lt;7),VLOOKUP($B$8,入力欄[#All],14,FALSE),IF(AND($B$8=3,OR($G$16=入力フォームマスタ!$D$20,$G$16=入力フォームマスタ!$D$21)),VLOOKUP($B$8,入力欄[#All],14,FALSE),IF(OR($G$16=入力フォームマスタ!$D$20,$G$16=入力フォームマスタ!$D$21),入力フォームマスタ!$H$5,IF($G$16="",VLOOKUP($B$8,入力欄[#All],14,FALSE),"×")))))</f>
        <v>必須
Required</v>
      </c>
      <c r="G50" s="211" t="s">
        <v>475</v>
      </c>
      <c r="H50" s="316" t="str">
        <f>IF($H$16&lt;3,MID($G$16,3,2),"")</f>
        <v>業者</v>
      </c>
      <c r="I50" s="207"/>
      <c r="J50" s="31"/>
      <c r="K50" s="36" t="s">
        <v>486</v>
      </c>
    </row>
    <row r="51" spans="1:11" ht="28.5" customHeight="1" x14ac:dyDescent="0.4">
      <c r="A51" s="1"/>
      <c r="B51" s="40" t="s">
        <v>41</v>
      </c>
      <c r="C51" s="518" t="s">
        <v>155</v>
      </c>
      <c r="D51" s="519"/>
      <c r="E51" s="202" t="s">
        <v>407</v>
      </c>
      <c r="F51" s="75" t="str">
        <f>IF($B$8="","",IF(OR($B$8=4,$B$8=5),VLOOKUP($B$8,入力欄[#All],15,FALSE),IF(AND(OR($B$8&lt;2,$B$8&gt;3),$G$16=入力フォームマスタ!$D$21),入力フォームマスタ!$H$5,IF(OR($G$16=入力フォームマスタ!$D$20,$G$16=入力フォームマスタ!$D$25,$G$16=入力フォームマスタ!$D$26,$G$16=入力フォームマスタ!$D$27),"×",IF(OR($G$16=入力フォームマスタ!$D$22,$G$16=入力フォームマスタ!$D$23,$G$16=入力フォームマスタ!$D$24,$G$16=入力フォームマスタ!$D$28),"○",VLOOKUP($B$8,入力欄[#All],15,FALSE))))))</f>
        <v>×</v>
      </c>
      <c r="G51" s="211"/>
      <c r="H51" s="154"/>
      <c r="I51" s="207">
        <f t="shared" si="0"/>
        <v>0</v>
      </c>
      <c r="J51" s="31"/>
      <c r="K51" s="36" t="s">
        <v>487</v>
      </c>
    </row>
    <row r="52" spans="1:11" ht="18" hidden="1" customHeight="1" outlineLevel="1" x14ac:dyDescent="0.4">
      <c r="A52" s="1"/>
      <c r="B52" s="52"/>
      <c r="C52" s="534" t="s">
        <v>42</v>
      </c>
      <c r="D52" s="535"/>
      <c r="E52" s="197" t="s">
        <v>13</v>
      </c>
      <c r="F52" s="83"/>
      <c r="G52" s="211"/>
      <c r="H52" s="154"/>
      <c r="I52" s="207">
        <f t="shared" si="0"/>
        <v>0</v>
      </c>
      <c r="J52" s="32"/>
      <c r="K52" s="25"/>
    </row>
    <row r="53" spans="1:11" ht="18" hidden="1" customHeight="1" outlineLevel="1" x14ac:dyDescent="0.4">
      <c r="A53" s="1"/>
      <c r="B53" s="52"/>
      <c r="C53" s="534" t="s">
        <v>43</v>
      </c>
      <c r="D53" s="535"/>
      <c r="E53" s="197" t="s">
        <v>44</v>
      </c>
      <c r="F53" s="83"/>
      <c r="G53" s="211"/>
      <c r="H53" s="154"/>
      <c r="I53" s="207">
        <f t="shared" si="0"/>
        <v>0</v>
      </c>
      <c r="J53" s="32"/>
      <c r="K53" s="84" t="s">
        <v>45</v>
      </c>
    </row>
    <row r="54" spans="1:11" ht="24.75" customHeight="1" collapsed="1" x14ac:dyDescent="0.4">
      <c r="A54" s="1"/>
      <c r="B54" s="40" t="s">
        <v>46</v>
      </c>
      <c r="C54" s="518" t="s">
        <v>156</v>
      </c>
      <c r="D54" s="519"/>
      <c r="E54" s="202" t="s">
        <v>511</v>
      </c>
      <c r="F54" s="75" t="str">
        <f>IF(OR($G$16=入力フォームマスタ!$D$20,$G$16=入力フォームマスタ!$D$25,$G$16=入力フォームマスタ!$D$26),"×",IF($B$8="","",IF($B$8&gt;0,(VLOOKUP($B$8,入力欄[#All],16,FALSE)),"")))</f>
        <v>×</v>
      </c>
      <c r="G54" s="211"/>
      <c r="H54" s="154"/>
      <c r="I54" s="207">
        <f t="shared" si="0"/>
        <v>0</v>
      </c>
      <c r="J54" s="32"/>
      <c r="K54" s="29" t="s">
        <v>166</v>
      </c>
    </row>
    <row r="55" spans="1:11" ht="18" hidden="1" customHeight="1" outlineLevel="1" x14ac:dyDescent="0.4">
      <c r="A55" s="1"/>
      <c r="B55" s="54"/>
      <c r="C55" s="534" t="s">
        <v>47</v>
      </c>
      <c r="D55" s="535"/>
      <c r="E55" s="53" t="s">
        <v>20</v>
      </c>
      <c r="F55" s="72"/>
      <c r="G55" s="76" t="s">
        <v>5</v>
      </c>
      <c r="H55" s="156"/>
      <c r="I55" s="207">
        <f t="shared" si="0"/>
        <v>0</v>
      </c>
      <c r="J55" s="32"/>
      <c r="K55" s="84"/>
    </row>
    <row r="56" spans="1:11" ht="18" hidden="1" customHeight="1" outlineLevel="1" x14ac:dyDescent="0.4">
      <c r="A56" s="1"/>
      <c r="B56" s="54"/>
      <c r="C56" s="534" t="s">
        <v>48</v>
      </c>
      <c r="D56" s="535"/>
      <c r="E56" s="53" t="s">
        <v>20</v>
      </c>
      <c r="F56" s="72"/>
      <c r="G56" s="76" t="s">
        <v>5</v>
      </c>
      <c r="H56" s="156"/>
      <c r="I56" s="207">
        <f t="shared" si="0"/>
        <v>0</v>
      </c>
      <c r="J56" s="32"/>
      <c r="K56" s="84"/>
    </row>
    <row r="57" spans="1:11" ht="18" hidden="1" customHeight="1" outlineLevel="1" x14ac:dyDescent="0.4">
      <c r="A57" s="1"/>
      <c r="B57" s="54"/>
      <c r="C57" s="534" t="s">
        <v>49</v>
      </c>
      <c r="D57" s="535"/>
      <c r="E57" s="53" t="s">
        <v>22</v>
      </c>
      <c r="F57" s="72"/>
      <c r="G57" s="76" t="s">
        <v>5</v>
      </c>
      <c r="H57" s="156"/>
      <c r="I57" s="207">
        <f t="shared" si="0"/>
        <v>0</v>
      </c>
      <c r="J57" s="32"/>
      <c r="K57" s="84"/>
    </row>
    <row r="58" spans="1:11" ht="18" hidden="1" customHeight="1" outlineLevel="1" x14ac:dyDescent="0.4">
      <c r="A58" s="1"/>
      <c r="B58" s="54"/>
      <c r="C58" s="534" t="s">
        <v>50</v>
      </c>
      <c r="D58" s="535"/>
      <c r="E58" s="53" t="s">
        <v>20</v>
      </c>
      <c r="F58" s="72"/>
      <c r="G58" s="76" t="s">
        <v>5</v>
      </c>
      <c r="H58" s="156"/>
      <c r="I58" s="207">
        <f t="shared" si="0"/>
        <v>0</v>
      </c>
      <c r="J58" s="32"/>
      <c r="K58" s="84"/>
    </row>
    <row r="59" spans="1:11" ht="18" hidden="1" customHeight="1" outlineLevel="1" x14ac:dyDescent="0.4">
      <c r="A59" s="1"/>
      <c r="B59" s="54"/>
      <c r="C59" s="534" t="s">
        <v>51</v>
      </c>
      <c r="D59" s="535"/>
      <c r="E59" s="53" t="s">
        <v>20</v>
      </c>
      <c r="F59" s="72"/>
      <c r="G59" s="76" t="s">
        <v>5</v>
      </c>
      <c r="H59" s="156"/>
      <c r="I59" s="207">
        <f t="shared" si="0"/>
        <v>0</v>
      </c>
      <c r="J59" s="32"/>
      <c r="K59" s="84"/>
    </row>
    <row r="60" spans="1:11" ht="18" hidden="1" customHeight="1" outlineLevel="1" x14ac:dyDescent="0.4">
      <c r="A60" s="1"/>
      <c r="B60" s="54"/>
      <c r="C60" s="534" t="s">
        <v>52</v>
      </c>
      <c r="D60" s="535"/>
      <c r="E60" s="53" t="s">
        <v>22</v>
      </c>
      <c r="F60" s="72"/>
      <c r="G60" s="76" t="s">
        <v>5</v>
      </c>
      <c r="H60" s="156"/>
      <c r="I60" s="207">
        <f t="shared" si="0"/>
        <v>0</v>
      </c>
      <c r="J60" s="32"/>
      <c r="K60" s="84"/>
    </row>
    <row r="61" spans="1:11" ht="18" hidden="1" customHeight="1" outlineLevel="1" x14ac:dyDescent="0.4">
      <c r="A61" s="1"/>
      <c r="B61" s="54"/>
      <c r="C61" s="534" t="s">
        <v>53</v>
      </c>
      <c r="D61" s="535"/>
      <c r="E61" s="53" t="s">
        <v>22</v>
      </c>
      <c r="F61" s="72"/>
      <c r="G61" s="76" t="s">
        <v>5</v>
      </c>
      <c r="H61" s="156"/>
      <c r="I61" s="207">
        <f t="shared" si="0"/>
        <v>0</v>
      </c>
      <c r="J61" s="32"/>
      <c r="K61" s="84"/>
    </row>
    <row r="62" spans="1:11" ht="18" hidden="1" customHeight="1" outlineLevel="1" x14ac:dyDescent="0.4">
      <c r="A62" s="1"/>
      <c r="B62" s="54"/>
      <c r="C62" s="534" t="s">
        <v>54</v>
      </c>
      <c r="D62" s="535"/>
      <c r="E62" s="53" t="s">
        <v>22</v>
      </c>
      <c r="F62" s="72"/>
      <c r="G62" s="76" t="s">
        <v>5</v>
      </c>
      <c r="H62" s="156"/>
      <c r="I62" s="207">
        <f t="shared" si="0"/>
        <v>0</v>
      </c>
      <c r="J62" s="32"/>
      <c r="K62" s="84"/>
    </row>
    <row r="63" spans="1:11" ht="18" hidden="1" customHeight="1" outlineLevel="1" x14ac:dyDescent="0.4">
      <c r="A63" s="1"/>
      <c r="B63" s="54"/>
      <c r="C63" s="534" t="s">
        <v>55</v>
      </c>
      <c r="D63" s="535"/>
      <c r="E63" s="53" t="s">
        <v>22</v>
      </c>
      <c r="F63" s="72"/>
      <c r="G63" s="76" t="s">
        <v>5</v>
      </c>
      <c r="H63" s="156"/>
      <c r="I63" s="207">
        <f t="shared" si="0"/>
        <v>0</v>
      </c>
      <c r="J63" s="32"/>
      <c r="K63" s="84"/>
    </row>
    <row r="64" spans="1:11" ht="3.75" customHeight="1" collapsed="1" x14ac:dyDescent="0.4">
      <c r="A64" s="4"/>
      <c r="B64" s="4"/>
      <c r="C64" s="45"/>
      <c r="D64" s="45"/>
      <c r="E64" s="45"/>
      <c r="F64" s="73"/>
      <c r="G64" s="56"/>
      <c r="H64" s="157"/>
      <c r="I64" s="207"/>
      <c r="J64" s="89"/>
      <c r="K64" s="90"/>
    </row>
    <row r="65" spans="1:11" ht="3.75" customHeight="1" x14ac:dyDescent="0.4">
      <c r="A65" s="4"/>
      <c r="B65" s="4"/>
      <c r="C65" s="45"/>
      <c r="D65" s="45"/>
      <c r="E65" s="45"/>
      <c r="F65" s="73"/>
      <c r="G65" s="57"/>
      <c r="H65" s="157"/>
      <c r="I65" s="207"/>
      <c r="J65" s="91"/>
      <c r="K65" s="92"/>
    </row>
    <row r="66" spans="1:11" ht="18" hidden="1" customHeight="1" outlineLevel="1" x14ac:dyDescent="0.4">
      <c r="A66" s="1"/>
      <c r="B66" s="54"/>
      <c r="C66" s="534" t="s">
        <v>56</v>
      </c>
      <c r="D66" s="535"/>
      <c r="E66" s="53" t="s">
        <v>22</v>
      </c>
      <c r="F66" s="74"/>
      <c r="G66" s="76" t="s">
        <v>5</v>
      </c>
      <c r="H66" s="156"/>
      <c r="I66" s="207">
        <f t="shared" si="0"/>
        <v>0</v>
      </c>
      <c r="J66" s="31"/>
      <c r="K66" s="84"/>
    </row>
    <row r="67" spans="1:11" ht="18" hidden="1" customHeight="1" outlineLevel="1" x14ac:dyDescent="0.4">
      <c r="A67" s="1"/>
      <c r="B67" s="54"/>
      <c r="C67" s="534" t="s">
        <v>57</v>
      </c>
      <c r="D67" s="535"/>
      <c r="E67" s="53" t="s">
        <v>58</v>
      </c>
      <c r="F67" s="74"/>
      <c r="G67" s="208" t="s">
        <v>5</v>
      </c>
      <c r="H67" s="156"/>
      <c r="I67" s="207">
        <f t="shared" si="0"/>
        <v>0</v>
      </c>
      <c r="J67" s="31"/>
      <c r="K67" s="84"/>
    </row>
    <row r="68" spans="1:11" ht="18" hidden="1" customHeight="1" outlineLevel="1" x14ac:dyDescent="0.4">
      <c r="A68" s="1"/>
      <c r="B68" s="54"/>
      <c r="C68" s="534" t="s">
        <v>59</v>
      </c>
      <c r="D68" s="535"/>
      <c r="E68" s="50" t="s">
        <v>22</v>
      </c>
      <c r="F68" s="74"/>
      <c r="G68" s="208" t="s">
        <v>5</v>
      </c>
      <c r="H68" s="156"/>
      <c r="I68" s="207">
        <f t="shared" si="0"/>
        <v>0</v>
      </c>
      <c r="J68" s="31"/>
      <c r="K68" s="84" t="s">
        <v>60</v>
      </c>
    </row>
    <row r="69" spans="1:11" ht="18" hidden="1" customHeight="1" outlineLevel="1" x14ac:dyDescent="0.4">
      <c r="A69" s="1"/>
      <c r="B69" s="54"/>
      <c r="C69" s="534" t="s">
        <v>61</v>
      </c>
      <c r="D69" s="535"/>
      <c r="E69" s="50" t="s">
        <v>22</v>
      </c>
      <c r="F69" s="74"/>
      <c r="G69" s="208" t="s">
        <v>5</v>
      </c>
      <c r="H69" s="156"/>
      <c r="I69" s="207">
        <f t="shared" si="0"/>
        <v>0</v>
      </c>
      <c r="J69" s="31"/>
      <c r="K69" s="84"/>
    </row>
    <row r="70" spans="1:11" ht="18" hidden="1" customHeight="1" outlineLevel="1" x14ac:dyDescent="0.4">
      <c r="A70" s="1"/>
      <c r="B70" s="54"/>
      <c r="C70" s="534" t="s">
        <v>62</v>
      </c>
      <c r="D70" s="535"/>
      <c r="E70" s="50" t="s">
        <v>4</v>
      </c>
      <c r="F70" s="74"/>
      <c r="G70" s="208" t="s">
        <v>5</v>
      </c>
      <c r="H70" s="156"/>
      <c r="I70" s="207">
        <f t="shared" si="0"/>
        <v>0</v>
      </c>
      <c r="J70" s="31"/>
      <c r="K70" s="84" t="s">
        <v>63</v>
      </c>
    </row>
    <row r="71" spans="1:11" ht="18" hidden="1" customHeight="1" outlineLevel="1" x14ac:dyDescent="0.4">
      <c r="A71" s="1"/>
      <c r="B71" s="54"/>
      <c r="C71" s="534" t="s">
        <v>3</v>
      </c>
      <c r="D71" s="535"/>
      <c r="E71" s="50" t="s">
        <v>4</v>
      </c>
      <c r="F71" s="74"/>
      <c r="G71" s="208" t="s">
        <v>5</v>
      </c>
      <c r="H71" s="156"/>
      <c r="I71" s="207">
        <f t="shared" si="0"/>
        <v>0</v>
      </c>
      <c r="J71" s="31"/>
      <c r="K71" s="84"/>
    </row>
    <row r="72" spans="1:11" ht="24.75" customHeight="1" collapsed="1" x14ac:dyDescent="0.4">
      <c r="A72" s="1"/>
      <c r="B72" s="542" t="s">
        <v>64</v>
      </c>
      <c r="C72" s="538" t="s">
        <v>157</v>
      </c>
      <c r="D72" s="539"/>
      <c r="E72" s="202" t="s">
        <v>500</v>
      </c>
      <c r="F72" s="75" t="str">
        <f>IF($B$8="","",IF(AND($B$8&gt;0,OR($G$16=入力フォームマスタ!$D$25,$G$16=入力フォームマスタ!$D$26,$G$16=入力フォームマスタ!$D$28)),"×",VLOOKUP($B$8,入力欄[#All],17,FALSE)))</f>
        <v>○</v>
      </c>
      <c r="G72" s="227" t="s">
        <v>525</v>
      </c>
      <c r="H72" s="163"/>
      <c r="I72" s="207">
        <f t="shared" si="0"/>
        <v>4</v>
      </c>
      <c r="J72" s="31"/>
      <c r="K72" s="29" t="s">
        <v>136</v>
      </c>
    </row>
    <row r="73" spans="1:11" ht="24.75" customHeight="1" x14ac:dyDescent="0.4">
      <c r="A73" s="1"/>
      <c r="B73" s="543"/>
      <c r="C73" s="538" t="s">
        <v>158</v>
      </c>
      <c r="D73" s="539"/>
      <c r="E73" s="202" t="s">
        <v>513</v>
      </c>
      <c r="F73" s="75" t="str">
        <f>IF($B$8="","",IF(AND($B$8&gt;0,OR($G$16=入力フォームマスタ!$D$25,$G$16=入力フォームマスタ!$D$26,$G$16=入力フォームマスタ!$D$28)),"×",VLOOKUP($B$8,入力欄[#All],17,FALSE)))</f>
        <v>○</v>
      </c>
      <c r="G73" s="227" t="s">
        <v>451</v>
      </c>
      <c r="H73" s="163"/>
      <c r="I73" s="207">
        <f t="shared" si="0"/>
        <v>11</v>
      </c>
      <c r="J73" s="31"/>
      <c r="K73" s="26"/>
    </row>
    <row r="74" spans="1:11" ht="24.75" customHeight="1" x14ac:dyDescent="0.4">
      <c r="A74" s="1"/>
      <c r="B74" s="542" t="s">
        <v>66</v>
      </c>
      <c r="C74" s="538" t="s">
        <v>159</v>
      </c>
      <c r="D74" s="539"/>
      <c r="E74" s="202" t="s">
        <v>200</v>
      </c>
      <c r="F74" s="75" t="str">
        <f>IF($B$8="","",IF(AND($B$8&gt;0,OR($G$16=入力フォームマスタ!$D$25,$G$16=入力フォームマスタ!$D$26,$G$16=入力フォームマスタ!$D$28)),"×",VLOOKUP($B$8,入力欄[#All],17,FALSE)))</f>
        <v>○</v>
      </c>
      <c r="G74" s="227" t="s">
        <v>526</v>
      </c>
      <c r="H74" s="163"/>
      <c r="I74" s="207">
        <f t="shared" si="0"/>
        <v>3</v>
      </c>
      <c r="J74" s="31"/>
      <c r="K74" s="29" t="s">
        <v>137</v>
      </c>
    </row>
    <row r="75" spans="1:11" ht="24.75" customHeight="1" x14ac:dyDescent="0.4">
      <c r="A75" s="1"/>
      <c r="B75" s="543"/>
      <c r="C75" s="538" t="s">
        <v>207</v>
      </c>
      <c r="D75" s="539"/>
      <c r="E75" s="202" t="s">
        <v>514</v>
      </c>
      <c r="F75" s="75" t="str">
        <f>IF($B$8="","",IF(AND($B$8&gt;0,OR($G$16=入力フォームマスタ!$D$25,$G$16=入力フォームマスタ!$D$26,$G$16=入力フォームマスタ!$D$28)),"×",VLOOKUP($B$8,入力欄[#All],17,FALSE)))</f>
        <v>○</v>
      </c>
      <c r="G75" s="227" t="s">
        <v>453</v>
      </c>
      <c r="H75" s="164"/>
      <c r="I75" s="207">
        <f t="shared" si="0"/>
        <v>8</v>
      </c>
      <c r="J75" s="31"/>
      <c r="K75" s="26"/>
    </row>
    <row r="76" spans="1:11" ht="24.75" customHeight="1" x14ac:dyDescent="0.4">
      <c r="A76" s="1"/>
      <c r="B76" s="100" t="s">
        <v>67</v>
      </c>
      <c r="C76" s="538" t="s">
        <v>160</v>
      </c>
      <c r="D76" s="539"/>
      <c r="E76" s="202" t="s">
        <v>501</v>
      </c>
      <c r="F76" s="75" t="str">
        <f>IF($B$8="","",IF(AND($B$8&gt;0,OR($G$16=入力フォームマスタ!$D$25,$G$16=入力フォームマスタ!$D$26,$G$16=入力フォームマスタ!$D$28)),"×",VLOOKUP($B$8,入力欄[#All],17,FALSE)))</f>
        <v>○</v>
      </c>
      <c r="G76" s="227" t="s">
        <v>527</v>
      </c>
      <c r="H76" s="163"/>
      <c r="I76" s="207">
        <f t="shared" si="0"/>
        <v>7</v>
      </c>
      <c r="J76" s="31"/>
      <c r="K76" s="29" t="s">
        <v>488</v>
      </c>
    </row>
    <row r="77" spans="1:11" ht="24.75" customHeight="1" x14ac:dyDescent="0.4">
      <c r="A77" s="1"/>
      <c r="B77" s="100" t="s">
        <v>68</v>
      </c>
      <c r="C77" s="538" t="s">
        <v>161</v>
      </c>
      <c r="D77" s="539"/>
      <c r="E77" s="202" t="s">
        <v>7</v>
      </c>
      <c r="F77" s="75" t="str">
        <f>IF($B$8="","",IF(AND($B$8&gt;0,OR($G$16=入力フォームマスタ!$D$25,$G$16=入力フォームマスタ!$D$26,$G$16=入力フォームマスタ!$D$28)),"×",VLOOKUP($B$8,入力欄[#All],17,FALSE)))</f>
        <v>○</v>
      </c>
      <c r="G77" s="227" t="s">
        <v>538</v>
      </c>
      <c r="H77" s="163"/>
      <c r="I77" s="207"/>
      <c r="J77" s="31"/>
      <c r="K77" s="29" t="s">
        <v>421</v>
      </c>
    </row>
    <row r="78" spans="1:11" ht="24.75" customHeight="1" x14ac:dyDescent="0.4">
      <c r="A78" s="1"/>
      <c r="B78" s="100" t="s">
        <v>69</v>
      </c>
      <c r="C78" s="538" t="s">
        <v>162</v>
      </c>
      <c r="D78" s="539"/>
      <c r="E78" s="202" t="s">
        <v>508</v>
      </c>
      <c r="F78" s="75" t="str">
        <f>IF($B$8="","",IF(AND($B$8&gt;0,OR($G$16=入力フォームマスタ!$D$25,$G$16=入力フォームマスタ!$D$26,$G$16=入力フォームマスタ!$D$28)),"×",VLOOKUP($B$8,入力欄[#All],17,FALSE)))</f>
        <v>○</v>
      </c>
      <c r="G78" s="227" t="s">
        <v>489</v>
      </c>
      <c r="H78" s="163"/>
      <c r="I78" s="207">
        <f t="shared" ref="I78:I93" si="1">LENB(G78)</f>
        <v>18</v>
      </c>
      <c r="J78" s="31"/>
      <c r="K78" s="42" t="s">
        <v>548</v>
      </c>
    </row>
    <row r="79" spans="1:11" ht="24.75" customHeight="1" x14ac:dyDescent="0.4">
      <c r="A79" s="1"/>
      <c r="B79" s="100" t="s">
        <v>70</v>
      </c>
      <c r="C79" s="538" t="s">
        <v>163</v>
      </c>
      <c r="D79" s="539"/>
      <c r="E79" s="202" t="s">
        <v>515</v>
      </c>
      <c r="F79" s="75" t="str">
        <f>IF($B$8="","",IF(AND($B$8&gt;0,OR($G$16=入力フォームマスタ!$D$25,$G$16=入力フォームマスタ!$D$26,$G$16=入力フォームマスタ!$D$28)),"×",VLOOKUP($B$8,入力欄[#All],17,FALSE)))</f>
        <v>○</v>
      </c>
      <c r="G79" s="227" t="s">
        <v>521</v>
      </c>
      <c r="H79" s="163"/>
      <c r="I79" s="207">
        <f t="shared" si="1"/>
        <v>20</v>
      </c>
      <c r="J79" s="31"/>
      <c r="K79" s="42" t="s">
        <v>551</v>
      </c>
    </row>
    <row r="80" spans="1:11" ht="18" hidden="1" customHeight="1" outlineLevel="1" x14ac:dyDescent="0.4">
      <c r="A80" s="1"/>
      <c r="B80" s="54"/>
      <c r="C80" s="534" t="s">
        <v>71</v>
      </c>
      <c r="D80" s="535"/>
      <c r="E80" s="55"/>
      <c r="F80" s="54"/>
      <c r="G80" s="77"/>
      <c r="H80" s="159"/>
      <c r="I80" s="207">
        <f t="shared" si="1"/>
        <v>0</v>
      </c>
      <c r="J80" s="43"/>
      <c r="K80" s="84"/>
    </row>
    <row r="81" spans="1:11" ht="18" hidden="1" customHeight="1" outlineLevel="1" x14ac:dyDescent="0.4">
      <c r="A81" s="1"/>
      <c r="B81" s="54"/>
      <c r="C81" s="534" t="s">
        <v>72</v>
      </c>
      <c r="D81" s="535"/>
      <c r="E81" s="55"/>
      <c r="F81" s="54"/>
      <c r="G81" s="77"/>
      <c r="H81" s="159"/>
      <c r="I81" s="207">
        <f t="shared" si="1"/>
        <v>0</v>
      </c>
      <c r="J81" s="43"/>
      <c r="K81" s="84" t="s">
        <v>0</v>
      </c>
    </row>
    <row r="82" spans="1:11" ht="18" hidden="1" customHeight="1" outlineLevel="1" x14ac:dyDescent="0.4">
      <c r="A82" s="1"/>
      <c r="B82" s="54"/>
      <c r="C82" s="534" t="s">
        <v>73</v>
      </c>
      <c r="D82" s="535"/>
      <c r="E82" s="55"/>
      <c r="F82" s="54"/>
      <c r="G82" s="77"/>
      <c r="H82" s="159"/>
      <c r="I82" s="207">
        <f t="shared" si="1"/>
        <v>0</v>
      </c>
      <c r="J82" s="43"/>
      <c r="K82" s="84" t="s">
        <v>74</v>
      </c>
    </row>
    <row r="83" spans="1:11" ht="18" hidden="1" customHeight="1" outlineLevel="1" x14ac:dyDescent="0.4">
      <c r="A83" s="1"/>
      <c r="B83" s="54"/>
      <c r="C83" s="534" t="s">
        <v>75</v>
      </c>
      <c r="D83" s="535"/>
      <c r="E83" s="55"/>
      <c r="F83" s="54"/>
      <c r="G83" s="77"/>
      <c r="H83" s="159"/>
      <c r="I83" s="207">
        <f t="shared" si="1"/>
        <v>0</v>
      </c>
      <c r="J83" s="43"/>
      <c r="K83" s="84" t="s">
        <v>74</v>
      </c>
    </row>
    <row r="84" spans="1:11" ht="18" hidden="1" customHeight="1" outlineLevel="1" x14ac:dyDescent="0.4">
      <c r="A84" s="1"/>
      <c r="B84" s="54"/>
      <c r="C84" s="534" t="s">
        <v>76</v>
      </c>
      <c r="D84" s="535"/>
      <c r="E84" s="55"/>
      <c r="F84" s="54"/>
      <c r="G84" s="77"/>
      <c r="H84" s="159"/>
      <c r="I84" s="207">
        <f t="shared" si="1"/>
        <v>0</v>
      </c>
      <c r="J84" s="43"/>
      <c r="K84" s="84" t="s">
        <v>0</v>
      </c>
    </row>
    <row r="85" spans="1:11" ht="18" hidden="1" customHeight="1" outlineLevel="1" x14ac:dyDescent="0.4">
      <c r="A85" s="1"/>
      <c r="B85" s="3"/>
      <c r="C85" s="3"/>
      <c r="D85" s="3"/>
      <c r="E85" s="3"/>
      <c r="F85" s="3"/>
      <c r="G85" s="45"/>
      <c r="H85" s="129"/>
      <c r="I85" s="207">
        <f t="shared" si="1"/>
        <v>0</v>
      </c>
      <c r="J85" s="87"/>
      <c r="K85" s="86"/>
    </row>
    <row r="86" spans="1:11" ht="18" hidden="1" customHeight="1" outlineLevel="1" x14ac:dyDescent="0.4">
      <c r="A86" s="1"/>
      <c r="B86" s="3"/>
      <c r="C86" s="540" t="s">
        <v>77</v>
      </c>
      <c r="D86" s="541"/>
      <c r="E86" s="53"/>
      <c r="F86" s="2"/>
      <c r="G86" s="85"/>
      <c r="H86" s="160"/>
      <c r="I86" s="207">
        <f t="shared" si="1"/>
        <v>0</v>
      </c>
      <c r="J86" s="87"/>
      <c r="K86" s="86"/>
    </row>
    <row r="87" spans="1:11" ht="18" hidden="1" customHeight="1" outlineLevel="1" x14ac:dyDescent="0.4">
      <c r="A87" s="1"/>
      <c r="B87" s="3"/>
      <c r="C87" s="3"/>
      <c r="D87" s="3"/>
      <c r="E87" s="3"/>
      <c r="F87" s="3"/>
      <c r="G87" s="45"/>
      <c r="H87" s="129"/>
      <c r="I87" s="207">
        <f t="shared" si="1"/>
        <v>0</v>
      </c>
      <c r="J87" s="88"/>
      <c r="K87" s="86"/>
    </row>
    <row r="88" spans="1:11" ht="22.5" customHeight="1" collapsed="1" x14ac:dyDescent="0.35">
      <c r="A88" s="1"/>
      <c r="B88" s="547" t="s">
        <v>504</v>
      </c>
      <c r="C88" s="548"/>
      <c r="D88" s="548"/>
      <c r="E88" s="548"/>
      <c r="F88" s="548"/>
      <c r="G88" s="548"/>
      <c r="H88" s="122"/>
      <c r="I88" s="207"/>
      <c r="J88" s="204"/>
      <c r="K88" s="205" t="s">
        <v>138</v>
      </c>
    </row>
    <row r="89" spans="1:11" ht="22.5" customHeight="1" x14ac:dyDescent="0.4">
      <c r="A89" s="1"/>
      <c r="B89" s="40" t="s">
        <v>261</v>
      </c>
      <c r="C89" s="536" t="s">
        <v>107</v>
      </c>
      <c r="D89" s="536"/>
      <c r="E89" s="203" t="s">
        <v>7</v>
      </c>
      <c r="F89" s="75" t="str">
        <f>IF($B$8="","",VLOOKUP($B$8,入力欄[#All],18,FALSE))</f>
        <v>必須
Required</v>
      </c>
      <c r="G89" s="227" t="s">
        <v>394</v>
      </c>
      <c r="H89" s="161" t="str">
        <f>IF(OR($B$8=4,$B$8=7),"",IF(OR($H$16=6,$H$16=7,$H$16=9),MID($G$16,3,2),MID($D$9,3,2)))</f>
        <v>新規</v>
      </c>
      <c r="I89" s="207"/>
      <c r="J89" s="31"/>
      <c r="K89" s="43" t="s">
        <v>463</v>
      </c>
    </row>
    <row r="90" spans="1:11" ht="22.5" customHeight="1" x14ac:dyDescent="0.4">
      <c r="A90" s="1"/>
      <c r="B90" s="41" t="s">
        <v>262</v>
      </c>
      <c r="C90" s="537" t="s">
        <v>78</v>
      </c>
      <c r="D90" s="537"/>
      <c r="E90" s="203" t="s">
        <v>502</v>
      </c>
      <c r="F90" s="75" t="str">
        <f>IF(OR($G$16=入力フォームマスタ!$D$20,$G$16=入力フォームマスタ!$D$21,$G$16=入力フォームマスタ!$D$25,$G$16=入力フォームマスタ!$D$26,$G$16=入力フォームマスタ!$D$27),"×",IF($B$8="","",VLOOKUP($B$8,入力欄[#All],19,FALSE)))</f>
        <v>×</v>
      </c>
      <c r="G90" s="227" t="s">
        <v>5</v>
      </c>
      <c r="H90" s="309" t="str">
        <f>IF(OR(AND($H$16&lt;6,$H$16&gt;2),$H$16=9),MID($G$16,3,3),"")</f>
        <v/>
      </c>
      <c r="I90" s="207"/>
      <c r="J90" s="32"/>
      <c r="K90" s="44" t="s">
        <v>542</v>
      </c>
    </row>
    <row r="91" spans="1:11" ht="22.5" customHeight="1" x14ac:dyDescent="0.4">
      <c r="A91" s="1"/>
      <c r="B91" s="41" t="s">
        <v>263</v>
      </c>
      <c r="C91" s="537" t="s">
        <v>79</v>
      </c>
      <c r="D91" s="537"/>
      <c r="E91" s="203" t="s">
        <v>503</v>
      </c>
      <c r="F91" s="75" t="str">
        <f>IF($B$8="","",VLOOKUP($B$8,入力欄[#All],20,FALSE))</f>
        <v>必須
Required</v>
      </c>
      <c r="G91" s="227" t="s">
        <v>492</v>
      </c>
      <c r="H91" s="158"/>
      <c r="I91" s="207">
        <f t="shared" si="1"/>
        <v>10</v>
      </c>
      <c r="J91" s="32"/>
      <c r="K91" s="43" t="s">
        <v>139</v>
      </c>
    </row>
    <row r="92" spans="1:11" ht="22.5" customHeight="1" x14ac:dyDescent="0.4">
      <c r="A92" s="1"/>
      <c r="B92" s="41" t="s">
        <v>264</v>
      </c>
      <c r="C92" s="537" t="s">
        <v>80</v>
      </c>
      <c r="D92" s="537"/>
      <c r="E92" s="203" t="s">
        <v>503</v>
      </c>
      <c r="F92" s="75" t="str">
        <f>IF($B$8="","",VLOOKUP($B$8,入力欄[#All],21,FALSE))</f>
        <v>○</v>
      </c>
      <c r="G92" s="227"/>
      <c r="H92" s="158"/>
      <c r="I92" s="207">
        <f t="shared" si="1"/>
        <v>0</v>
      </c>
      <c r="J92" s="32"/>
      <c r="K92" s="43"/>
    </row>
    <row r="93" spans="1:11" ht="22.5" customHeight="1" x14ac:dyDescent="0.4">
      <c r="A93" s="1"/>
      <c r="B93" s="41" t="s">
        <v>265</v>
      </c>
      <c r="C93" s="537" t="s">
        <v>167</v>
      </c>
      <c r="D93" s="537"/>
      <c r="E93" s="203" t="s">
        <v>516</v>
      </c>
      <c r="F93" s="75" t="str">
        <f>IF($B$8="","",VLOOKUP($B$8,入力欄[#All],22,FALSE))</f>
        <v>必須
Required</v>
      </c>
      <c r="G93" s="227" t="s">
        <v>493</v>
      </c>
      <c r="H93" s="158"/>
      <c r="I93" s="207">
        <f t="shared" si="1"/>
        <v>38</v>
      </c>
      <c r="J93" s="32"/>
      <c r="K93" s="43" t="s">
        <v>139</v>
      </c>
    </row>
    <row r="94" spans="1:11" ht="22.5" customHeight="1" x14ac:dyDescent="0.4">
      <c r="A94" s="1"/>
      <c r="B94" s="504" t="s">
        <v>266</v>
      </c>
      <c r="C94" s="500" t="s">
        <v>81</v>
      </c>
      <c r="D94" s="501"/>
      <c r="E94" s="498" t="s">
        <v>516</v>
      </c>
      <c r="F94" s="297" t="str">
        <f>IF($B$8="","",IF($B$8&lt;7,(VLOOKUP($B$8,入力欄[#All],23,FALSE)),"×"))</f>
        <v>○</v>
      </c>
      <c r="G94" s="227"/>
      <c r="H94" s="298"/>
      <c r="I94" s="207">
        <f>LENB(G94)</f>
        <v>0</v>
      </c>
      <c r="J94" s="32"/>
      <c r="K94" s="121"/>
    </row>
    <row r="95" spans="1:11" ht="15" customHeight="1" x14ac:dyDescent="0.4">
      <c r="A95" s="1"/>
      <c r="B95" s="505"/>
      <c r="C95" s="502"/>
      <c r="D95" s="503"/>
      <c r="E95" s="499"/>
      <c r="F95" s="75" t="str">
        <f>IF($B$8="","",IF($B$8=7,(VLOOKUP($B$8,入力欄[#All],23,FALSE)),"×"))</f>
        <v>×</v>
      </c>
      <c r="G95" s="479" t="str">
        <f>H95</f>
        <v/>
      </c>
      <c r="H95" s="162" t="str">
        <f>IFERROR(IF($B$8=7,"相手先名のみ使用のため口座情報なし",""),"")</f>
        <v/>
      </c>
      <c r="I95" s="207">
        <f>LENB(G95)</f>
        <v>0</v>
      </c>
      <c r="J95" s="300"/>
      <c r="K95" s="88" t="s">
        <v>552</v>
      </c>
    </row>
    <row r="96" spans="1:11" ht="12" customHeight="1" x14ac:dyDescent="0.4"/>
    <row r="97" ht="12" customHeight="1" x14ac:dyDescent="0.4"/>
    <row r="98" ht="12" customHeight="1" x14ac:dyDescent="0.4"/>
    <row r="99" ht="12" customHeight="1" x14ac:dyDescent="0.4"/>
    <row r="100" ht="12" customHeight="1" x14ac:dyDescent="0.4"/>
    <row r="101" ht="12" customHeight="1" x14ac:dyDescent="0.4"/>
    <row r="102" ht="12" customHeight="1" x14ac:dyDescent="0.4"/>
    <row r="103" ht="12" customHeight="1" x14ac:dyDescent="0.4"/>
    <row r="104" ht="12" customHeight="1" x14ac:dyDescent="0.4"/>
    <row r="105" ht="12" customHeight="1" x14ac:dyDescent="0.4"/>
    <row r="106" ht="12" customHeight="1" x14ac:dyDescent="0.4"/>
    <row r="107" ht="12" customHeight="1" x14ac:dyDescent="0.4"/>
    <row r="108" ht="12" customHeight="1" x14ac:dyDescent="0.4"/>
    <row r="109" ht="12" customHeight="1" x14ac:dyDescent="0.4"/>
    <row r="110" ht="12" customHeight="1" x14ac:dyDescent="0.4"/>
    <row r="111" ht="12" customHeight="1" x14ac:dyDescent="0.4"/>
    <row r="112" ht="12" customHeight="1" x14ac:dyDescent="0.4"/>
    <row r="113" ht="12" customHeight="1" x14ac:dyDescent="0.4"/>
    <row r="114" ht="12" customHeight="1" x14ac:dyDescent="0.4"/>
    <row r="115" ht="12" customHeight="1" x14ac:dyDescent="0.4"/>
    <row r="116" ht="12" customHeight="1" x14ac:dyDescent="0.4"/>
    <row r="117" ht="12" customHeight="1" x14ac:dyDescent="0.4"/>
    <row r="118" ht="12" customHeight="1" x14ac:dyDescent="0.4"/>
    <row r="119" ht="12" customHeight="1" x14ac:dyDescent="0.4"/>
    <row r="120" ht="12" customHeight="1" x14ac:dyDescent="0.4"/>
    <row r="121" ht="12" customHeight="1" x14ac:dyDescent="0.4"/>
    <row r="122" ht="12" customHeight="1" x14ac:dyDescent="0.4"/>
    <row r="123" ht="12" customHeight="1" x14ac:dyDescent="0.4"/>
    <row r="124" ht="12" customHeight="1" x14ac:dyDescent="0.4"/>
    <row r="125" ht="12" customHeight="1" x14ac:dyDescent="0.4"/>
    <row r="126" ht="12" customHeight="1" x14ac:dyDescent="0.4"/>
  </sheetData>
  <sheetProtection algorithmName="SHA-512" hashValue="IGsGpKQpV7rZzMW8GM9GpfGj0IZIIOvncD+VtyzEkqjVVANWREfsCU6BZJjRr4PV8Frq3zcH+/lMH4Sd1uh8Fw==" saltValue="zza8dNiAW2kImURJ8xX19A==" spinCount="100000" sheet="1" selectLockedCells="1"/>
  <protectedRanges>
    <protectedRange sqref="D9:G9" name="範囲1"/>
  </protectedRanges>
  <dataConsolidate/>
  <mergeCells count="94">
    <mergeCell ref="C16:D16"/>
    <mergeCell ref="A1:G2"/>
    <mergeCell ref="A3:G3"/>
    <mergeCell ref="K3:K10"/>
    <mergeCell ref="B4:G4"/>
    <mergeCell ref="C5:G5"/>
    <mergeCell ref="C6:G6"/>
    <mergeCell ref="B7:G7"/>
    <mergeCell ref="B9:C9"/>
    <mergeCell ref="D9:G9"/>
    <mergeCell ref="B10:G10"/>
    <mergeCell ref="B11:G11"/>
    <mergeCell ref="C12:D12"/>
    <mergeCell ref="C13:D13"/>
    <mergeCell ref="C14:D14"/>
    <mergeCell ref="C15:D15"/>
    <mergeCell ref="C24:D24"/>
    <mergeCell ref="C25:D25"/>
    <mergeCell ref="K19:K22"/>
    <mergeCell ref="C20:D20"/>
    <mergeCell ref="C21:D21"/>
    <mergeCell ref="C22:D22"/>
    <mergeCell ref="C17:D17"/>
    <mergeCell ref="C18:D18"/>
    <mergeCell ref="C19:D19"/>
    <mergeCell ref="J19:J22"/>
    <mergeCell ref="C23:D23"/>
    <mergeCell ref="B26:B28"/>
    <mergeCell ref="C41:D41"/>
    <mergeCell ref="C30:D30"/>
    <mergeCell ref="C31:D31"/>
    <mergeCell ref="C32:D32"/>
    <mergeCell ref="C33:D33"/>
    <mergeCell ref="C34:D34"/>
    <mergeCell ref="C35:D35"/>
    <mergeCell ref="C36:D36"/>
    <mergeCell ref="C37:D37"/>
    <mergeCell ref="C38:D38"/>
    <mergeCell ref="C39:D39"/>
    <mergeCell ref="C40:D40"/>
    <mergeCell ref="C29:D29"/>
    <mergeCell ref="C53:D53"/>
    <mergeCell ref="C42:D42"/>
    <mergeCell ref="C43:D43"/>
    <mergeCell ref="C44:D44"/>
    <mergeCell ref="C45:D45"/>
    <mergeCell ref="C46:D46"/>
    <mergeCell ref="C47:D47"/>
    <mergeCell ref="C48:D48"/>
    <mergeCell ref="C49:D49"/>
    <mergeCell ref="C50:D50"/>
    <mergeCell ref="C51:D51"/>
    <mergeCell ref="C52:D52"/>
    <mergeCell ref="C67:D67"/>
    <mergeCell ref="C54:D54"/>
    <mergeCell ref="C55:D55"/>
    <mergeCell ref="C56:D56"/>
    <mergeCell ref="C57:D57"/>
    <mergeCell ref="C58:D58"/>
    <mergeCell ref="C59:D59"/>
    <mergeCell ref="C60:D60"/>
    <mergeCell ref="C61:D61"/>
    <mergeCell ref="C62:D62"/>
    <mergeCell ref="C63:D63"/>
    <mergeCell ref="C66:D66"/>
    <mergeCell ref="C68:D68"/>
    <mergeCell ref="C69:D69"/>
    <mergeCell ref="C70:D70"/>
    <mergeCell ref="C71:D71"/>
    <mergeCell ref="B72:B73"/>
    <mergeCell ref="C72:D72"/>
    <mergeCell ref="C73:D73"/>
    <mergeCell ref="B94:B95"/>
    <mergeCell ref="C94:D95"/>
    <mergeCell ref="E94:E95"/>
    <mergeCell ref="C84:D84"/>
    <mergeCell ref="B74:B75"/>
    <mergeCell ref="C74:D74"/>
    <mergeCell ref="C75:D75"/>
    <mergeCell ref="C76:D76"/>
    <mergeCell ref="C77:D77"/>
    <mergeCell ref="C78:D78"/>
    <mergeCell ref="C79:D79"/>
    <mergeCell ref="C80:D80"/>
    <mergeCell ref="C81:D81"/>
    <mergeCell ref="C82:D82"/>
    <mergeCell ref="C83:D83"/>
    <mergeCell ref="C93:D93"/>
    <mergeCell ref="C92:D92"/>
    <mergeCell ref="C86:D86"/>
    <mergeCell ref="B88:G88"/>
    <mergeCell ref="C89:D89"/>
    <mergeCell ref="C90:D90"/>
    <mergeCell ref="C91:D91"/>
  </mergeCells>
  <phoneticPr fontId="4"/>
  <conditionalFormatting sqref="A1 H1:H2">
    <cfRule type="cellIs" dxfId="121" priority="22" operator="equal">
      <formula>"【！】入力区分を選択してください"</formula>
    </cfRule>
  </conditionalFormatting>
  <conditionalFormatting sqref="F13:F54">
    <cfRule type="expression" dxfId="120" priority="14">
      <formula>COUNTIF($F13,"*必須*")</formula>
    </cfRule>
  </conditionalFormatting>
  <conditionalFormatting sqref="F72:F79">
    <cfRule type="expression" dxfId="119" priority="18">
      <formula>COUNTIF($F72,"*必須*")</formula>
    </cfRule>
  </conditionalFormatting>
  <conditionalFormatting sqref="F89:F95">
    <cfRule type="expression" dxfId="118" priority="12">
      <formula>COUNTIF($F89,"*必須*")</formula>
    </cfRule>
  </conditionalFormatting>
  <conditionalFormatting sqref="G13:H54">
    <cfRule type="notContainsBlanks" dxfId="117" priority="1">
      <formula>LEN(TRIM(G13))&gt;0</formula>
    </cfRule>
    <cfRule type="expression" dxfId="116" priority="2">
      <formula>FIND($F13,"×")</formula>
    </cfRule>
  </conditionalFormatting>
  <conditionalFormatting sqref="G72:H79">
    <cfRule type="expression" dxfId="114" priority="20">
      <formula>FIND($F72,"×")</formula>
    </cfRule>
  </conditionalFormatting>
  <conditionalFormatting sqref="G89:H95">
    <cfRule type="notContainsBlanks" dxfId="113" priority="7">
      <formula>LEN(TRIM(G89))&gt;0</formula>
    </cfRule>
    <cfRule type="expression" dxfId="112" priority="8">
      <formula>FIND($F89,"×")</formula>
    </cfRule>
  </conditionalFormatting>
  <dataValidations count="41">
    <dataValidation type="custom" imeMode="halfAlpha" operator="lessThanOrEqual" allowBlank="1" showErrorMessage="1" error="桁数に誤りがあります。_x000a_（15桁以下）"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30" xr:uid="{68DC1A80-21BB-4303-B1D2-991A415970A9}">
      <formula1>LENB(G30)&lt;=15</formula1>
    </dataValidation>
    <dataValidation type="custom" operator="lessThanOrEqual" allowBlank="1" showInputMessage="1" showErrorMessage="1" error="文字数に誤りがあります。_x000a_（40バイト以下）" promptTitle="（例）愛知県名古屋市千種区不老町1番の場合" prompt="　住所1…「愛知県名古屋市千種区」と入力する。_x000a_　住所2…「不老町1番」と入力する。" sqref="G27" xr:uid="{36BBBFB5-4789-4965-884F-A6E69A6A433E}">
      <formula1>LENB(G27)&lt;=40</formula1>
    </dataValidation>
    <dataValidation type="custom" operator="lessThanOrEqual" allowBlank="1" showErrorMessage="1" error="文字数に誤りがあります。_x000a_（60バイト以下）" promptTitle="【所属名・担当者名・内線等】" prompt="学内連絡先を登録するため、担当者の情報を入力してください。" sqref="G93" xr:uid="{6547CAE5-57A9-4CCB-859E-D60DB8BC8455}">
      <formula1>LENB(G93)&lt;=60</formula1>
    </dataValidation>
    <dataValidation type="custom" imeMode="halfAlpha" operator="equal" allowBlank="1" showErrorMessage="1" error="桁数に誤りがあります。_x000a_（10桁）" prompt="【職員番号コード1】_x000a_学内連絡先を登録するため、担当者の職員番号を入力してください。" sqref="G91" xr:uid="{1142699D-F677-4AD0-B884-C32BC73217F5}">
      <formula1>LENB(G91)=10</formula1>
    </dataValidation>
    <dataValidation type="custom" imeMode="halfAlpha" operator="equal" allowBlank="1" showErrorMessage="1" error="桁数に誤りがあります。_x000a_（4桁）" promptTitle="金融機関コード　　 _　   　　　　　　　" prompt="金融機関コード、_x000a_４桁で入力してください。" sqref="G72" xr:uid="{37BE8044-AA2B-4C33-9CF8-CC1026B4EAEF}">
      <formula1>LENB(G72)=4</formula1>
    </dataValidation>
    <dataValidation type="custom" operator="lessThanOrEqual" allowBlank="1" showInputMessage="1" showErrorMessage="1" error="文字数に誤りがあります。_x000a_（60バイト以下）" promptTitle="【正式名称（氏名）】　省略せずに正式名称で入力してください。" prompt="_x000a_【Official Name】_x000a_Please enter your official name without any omissions or abbreviations." sqref="G19" xr:uid="{E73CF824-C141-4955-94B0-DCA37E0A1D42}">
      <formula1>LENB(G19)&lt;=60</formula1>
    </dataValidation>
    <dataValidation type="custom" imeMode="halfAlpha" operator="equal" allowBlank="1" showInputMessage="1" showErrorMessage="1" error="桁数に誤りがあります。_x000a_（8桁）" promptTitle="【有効期間開始】西暦（4桁）+月日（4桁）で入力してください。" prompt="1桁の月日には先頭に「0」を付けます。_x000a_　例）2024年4月1日　→　20240401_x000a__x000a__x000a_【Validity Period Start Date】_x000a_Please enter the date (Western calendar) as an 8-digit number._x000a_For single-digit days and months enter a zero first._x000a_　Ex : April 1, 2024　→　20240401 (YYYYMMDD)" sqref="G14" xr:uid="{2D02E0E5-8F57-49D3-8DE3-9B522BA112E2}">
      <formula1>LENB(G14)=8</formula1>
    </dataValidation>
    <dataValidation type="custom" imeMode="halfAlpha" operator="equal" allowBlank="1" showErrorMessage="1" error="桁数に誤りがあります。_x000a_（8桁）"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26" xr:uid="{DC9DA2B1-7057-4EEE-B398-7D14617D2738}">
      <formula1>LENB(G26)&lt;=8</formula1>
    </dataValidation>
    <dataValidation type="textLength" imeMode="halfAlpha" operator="lessThanOrEqual" allowBlank="1" showErrorMessage="1" error="桁数に誤りがあります。_x000a_（9～10桁）"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49 G41" xr:uid="{390185F7-769B-4671-BD7C-018C038A6277}">
      <formula1>5</formula1>
    </dataValidation>
    <dataValidation type="textLength" imeMode="halfAlpha" operator="lessThanOrEqual" allowBlank="1" showErrorMessage="1" error="桁数に誤りがあります。_x000a_（9～10桁）"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47 G39" xr:uid="{2A48D66C-6578-4406-AAE1-28BB777A1CFD}">
      <formula1>2</formula1>
    </dataValidation>
    <dataValidation type="textLength" imeMode="halfAlpha" operator="lessThanOrEqual" allowBlank="1" showErrorMessage="1" error="桁数に誤りがあります。_x000a_（9～10桁）"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46 G38" xr:uid="{A5A8C66A-7096-4B3F-90C5-85363F379BE1}">
      <formula1>12</formula1>
    </dataValidation>
    <dataValidation type="textLength" imeMode="halfAlpha" operator="equal" allowBlank="1" showErrorMessage="1" error="桁数に誤りがあります。_x000a_（9～10桁）"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42:G43 G35:G37" xr:uid="{3F50220A-49D4-4EBD-8DF9-A8EADA5FAB29}">
      <formula1>1</formula1>
    </dataValidation>
    <dataValidation type="textLength" imeMode="halfAlpha" operator="lessThanOrEqual" allowBlank="1" showErrorMessage="1" error="桁数に誤りがあります。_x000a_（9～10桁）"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45 G34" xr:uid="{DECB05A1-0990-45A1-A6E9-95DD299C3CC4}">
      <formula1>10</formula1>
    </dataValidation>
    <dataValidation type="textLength" imeMode="off" operator="lessThanOrEqual" allowBlank="1" showErrorMessage="1" error="桁数に誤りがあります。_x000a_（9～10桁）"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31 G25" xr:uid="{DC5CEA62-C531-45AD-B743-321628671F3C}">
      <formula1>10</formula1>
    </dataValidation>
    <dataValidation type="textLength" imeMode="halfAlpha" operator="lessThanOrEqual" allowBlank="1" showErrorMessage="1" error="桁数に誤りがあります。_x000a_（9～10桁）"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40 G33 G48 G24" xr:uid="{31021326-7BC9-4D00-AE46-F6C7582825D3}">
      <formula1>3</formula1>
    </dataValidation>
    <dataValidation type="textLength" operator="equal" allowBlank="1" showErrorMessage="1" error="桁数に誤りがあります。_x000a_（9～10桁）"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20" xr:uid="{927BCA04-EF69-442A-8A80-FA0939EA2FFE}">
      <formula1>10</formula1>
    </dataValidation>
    <dataValidation type="textLength" operator="lessThanOrEqual" allowBlank="1" showErrorMessage="1" error="桁数に誤りがあります。_x000a_（9～10桁）"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17" xr:uid="{7716A546-4040-4F43-8F38-4677D93F5FFB}">
      <formula1>10</formula1>
    </dataValidation>
    <dataValidation type="textLength" imeMode="off" operator="equal" allowBlank="1" showErrorMessage="1" error="桁数に誤りがあります。_x000a_（9～10桁）"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15" xr:uid="{C7049E66-0402-45AF-827F-35166B03DDC0}">
      <formula1>8</formula1>
    </dataValidation>
    <dataValidation type="custom" operator="lessThanOrEqual" allowBlank="1" showErrorMessage="1" error="文字数に誤りがあります。_x000a_（120バイト以下）"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54" xr:uid="{9C2B0FCC-CF35-446C-8830-3410FD50B213}">
      <formula1>LENB(G54)&lt;=120</formula1>
    </dataValidation>
    <dataValidation type="custom" imeMode="halfAlpha" allowBlank="1" showInputMessage="1" showErrorMessage="1" error="桁数に誤りがあります。_x000a_（9～10桁）" promptTitle="【登録コード】新規登録/新規以外の場合、以下のとおりとなります。" prompt="●新規登録の場合_x000a_　　本学学生・本学職員以外は入力不要です。_x000a_　　本学教職員の場合は、職員番号を入力します。_x000a_　　本学の学生の場合は、”６”＋学生番号を入力します。_x000a_　　例）学生番号：211600099の場合　→　6211600099と入力_x000a__x000a_●登録内容の変更_x000a_●支払先口座の追加（業者のみ）_x000a_●仮登録から本登録する場合_x000a_　　既に登録のあるコードを入力します。" sqref="G13" xr:uid="{5EA3108A-2A41-4F7D-A7C2-AE31F2D81718}">
      <formula1>AND(LENB(G13)&gt;=9,LENB(G13)&lt;=10)</formula1>
    </dataValidation>
    <dataValidation type="custom" imeMode="halfAlpha" operator="lessThanOrEqual" allowBlank="1" showErrorMessage="1" error="文字数に誤りがあります。_x000a_（60バイト以下）"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32" xr:uid="{025F986D-E78A-4E0B-A55C-40B9132ADD88}">
      <formula1>LENB(G32)&lt;=60</formula1>
    </dataValidation>
    <dataValidation type="custom" imeMode="halfAlpha" operator="equal" allowBlank="1" showErrorMessage="1" error="桁数に誤りがあります。_x000a_（10桁）" promptTitle="支払区分" prompt="1:総合振込_x000a_2:現金（公共料金）_x000a_3:受領代理_x000a_4:外国送金_x000a_5:口座振替(公共料金）" sqref="G92" xr:uid="{3DC17EB1-44A6-4A47-A33D-9FB730CA8EC4}">
      <formula1>LENB(G92)=10</formula1>
    </dataValidation>
    <dataValidation type="textLength" operator="lessThanOrEqual" allowBlank="1" showErrorMessage="1" error="文字数に誤りがあります。_x000a_（40バイト以下）" promptTitle="金融機関コード　　 _　   　　　　　　　" prompt="金融機関コード、_x000a_４桁で入力してください。" sqref="G78" xr:uid="{BF033C7A-706F-442D-AB96-47116DE28C9B}">
      <formula1>20</formula1>
    </dataValidation>
    <dataValidation type="custom" imeMode="halfAlpha" operator="equal" allowBlank="1" showErrorMessage="1" error="桁数に誤りがあります。_x000a_（7桁）" promptTitle="金融機関コード　　 _　   　　　　　　　" prompt="金融機関コード、_x000a_４桁で入力してください。" sqref="G76" xr:uid="{E8DCFD9A-72B5-469C-B0F1-452751937FE9}">
      <formula1>LENB(G76)=7</formula1>
    </dataValidation>
    <dataValidation type="custom" operator="lessThanOrEqual" allowBlank="1" showErrorMessage="1" error="文字数に誤りがあります。_x000a_（20バイト以下）" promptTitle="金融機関コード　　 _　   　　　　　　　" prompt="金融機関コード、_x000a_４桁で入力してください。" sqref="G75" xr:uid="{445BD060-BCB5-4698-91CF-01460B1C5272}">
      <formula1>LENB(G75)&lt;=20</formula1>
    </dataValidation>
    <dataValidation type="custom" imeMode="halfAlpha" operator="equal" allowBlank="1" showErrorMessage="1" error="桁数に誤りがあります。_x000a_（3桁）" prompt="【支店コード】_x000a_　　3桁で入力してください。_x000a__x000a_【Branch Code】_x000a_　　Please enter the branch code for your financial institution as a 3-digit number." sqref="G74" xr:uid="{508A1BC4-5CDC-4115-9ADA-2D423F2109E5}">
      <formula1>LENB(G74)=3</formula1>
    </dataValidation>
    <dataValidation type="custom" operator="lessThanOrEqual" allowBlank="1" showErrorMessage="1" error="文字数に誤りがあります。_x000a_（30バイト以下）" promptTitle="金融機関コード　　 _　   　　　　　　　" prompt="金融機関コード、_x000a_４桁で入力してください。" sqref="G73" xr:uid="{382C13E4-CDF9-49AB-A07B-B0BFB25BCC76}">
      <formula1>LENB(G73)&lt;=30</formula1>
    </dataValidation>
    <dataValidation type="textLength" imeMode="halfAlpha" operator="lessThanOrEqual" allowBlank="1" showErrorMessage="1" error="桁数に誤りがあります。_x000a_（15桁以下）"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29" xr:uid="{43C831CC-517E-45C7-B709-634A07E5814D}">
      <formula1>LENB(G29)&lt;=15</formula1>
    </dataValidation>
    <dataValidation type="custom" operator="lessThanOrEqual" allowBlank="1" showErrorMessage="1" error="文字数に誤りがあります。_x000a_（40バイト以下）"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28 G22" xr:uid="{233F821A-5C44-4A00-9A88-E8DFAF66E15A}">
      <formula1>LENB(G22)&lt;=40</formula1>
    </dataValidation>
    <dataValidation type="custom" operator="lessThanOrEqual" allowBlank="1" showErrorMessage="1" error="文字数に誤りがあります。_x000a_（60バイト以下）"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21" xr:uid="{5289E9CE-8575-446C-8F0F-90426D15C374}">
      <formula1>LENB(G21)&lt;=60</formula1>
    </dataValidation>
    <dataValidation type="custom" imeMode="halfKatakana" operator="lessThanOrEqual" allowBlank="1" showErrorMessage="1" error="文字数に誤りがあります。_x000a_（60バイト以下）"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18" xr:uid="{98ECAF26-C92F-4FD3-B387-49E35BD088FE}">
      <formula1>LENB(G18)&lt;=60</formula1>
    </dataValidation>
    <dataValidation type="custom" imeMode="halfAlpha" operator="equal" allowBlank="1" showInputMessage="1" showErrorMessage="1" error="桁数に誤りがあります。_x000a_（8桁）" promptTitle="【生年月日】西暦（4桁）+月日（4桁）で入力してください。" prompt="1桁の月日には先頭に「0」を付けます。_x000a_　例）2001年4月1日　→　20010401_x000a__x000a_【Date of Birth】_x000a_Please enter the date (Western calendar) as an 8-digit number._x000a_For single-digit days and months enter a zero first._x000a_　　Ex : April 1, 2001　→　20010401 (YYYYMMDD)" sqref="G51" xr:uid="{4107D449-6C6C-43FB-9FAF-1B5019EBDD36}">
      <formula1>LENB(G51)=8</formula1>
    </dataValidation>
    <dataValidation type="custom" operator="lessThanOrEqual" allowBlank="1" showErrorMessage="1" error="文字数に誤りがあります。_x000a_（60バイト以下）" promptTitle="支払区分" prompt="1:総合振込_x000a_2:現金（公共料金）_x000a_3:受領代理_x000a_4:外国送金_x000a_5:口座振替(公共料金）" sqref="G94:G95" xr:uid="{50C07BF1-9848-46E7-90BD-1DC8DC3B4C5B}">
      <formula1>LENB(G94)&lt;=60</formula1>
    </dataValidation>
    <dataValidation imeMode="off" allowBlank="1" showErrorMessage="1" promptTitle="入力区分" prompt="１：新規登録             _x000a_２：仮登録                 _x000a_３：登録内容の変更    _x000a_４：登録内容の追加 _x000a_５：本学学生の口座登録 _x000a_６：外国送金_x000a_７：現金払い " sqref="B9" xr:uid="{9212EA73-2588-4AA6-8E85-3552D29B4127}"/>
    <dataValidation imeMode="off" allowBlank="1" showErrorMessage="1" promptTitle="入力区分" prompt="１：新規登録             _x000a_２：仮登録                 _x000a_３：登録内容の変更    _x000a_４：登録内容の追加 _x000a_５：本学学生の口座登録 _x000a_６：外国送金_x000a_７：名称のみの登録 " sqref="B8" xr:uid="{0BCD7078-3C59-4E8D-8E0B-A3C578DBCA0B}"/>
    <dataValidation type="textLength" imeMode="off" allowBlank="1" showErrorMessage="1" error="桁数に誤りがあります。_x000a_（9～10桁）"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23 G52:G53" xr:uid="{6564AC9F-69F0-4523-8C00-6CCD1E23831E}">
      <formula1>9</formula1>
      <formula2>10</formula2>
    </dataValidation>
    <dataValidation type="custom" imeMode="halfKatakana" operator="lessThanOrEqual" allowBlank="1" showErrorMessage="1" error="文字数に誤りがあります。_x000a_（30バイト以下）" promptTitle="金融機関コード　　 _　   　　　　　　　" prompt="金融機関コード、_x000a_４桁で入力してください。" sqref="G79" xr:uid="{3EEC3C64-CAAC-455B-89F7-C29B3F5D79E9}">
      <formula1>LENB(G79)&lt;=30</formula1>
    </dataValidation>
    <dataValidation type="list" imeMode="halfAlpha" allowBlank="1" showErrorMessage="1" prompt="【旅費支給区分】_x000a_　1：職員_x000a_　2：職員（学割適用）_x000a_　3：役員・指定職（グリーン利用無）_x000a_　4：役員・指定職（グリーン利用）_x000a_　5：学生_x000a_　6：学生（学割適用無）_x000a_" sqref="G90" xr:uid="{BABC0AA5-E122-4229-A692-3BE5C1B1AA3A}">
      <formula1>INDIRECT($H$90)</formula1>
    </dataValidation>
    <dataValidation type="list" imeMode="halfAlpha" allowBlank="1" showErrorMessage="1" promptTitle="支払区分" prompt="1:総合振込_x000a_2:現金（公共料金）_x000a_3:受領代理_x000a_4:外国送金_x000a_5:口座振替(公共料金）" sqref="G89" xr:uid="{9219A75E-ED82-44FE-9D9E-B5B1980B7491}">
      <formula1>INDIRECT($H$89)</formula1>
    </dataValidation>
    <dataValidation type="list" imeMode="off" allowBlank="1" showErrorMessage="1" prompt="●新規登録の場合_x000a_" sqref="G50" xr:uid="{8B624498-9F8C-4B35-B0E7-3395B736D21A}">
      <formula1>INDIRECT($H$50)</formula1>
    </dataValidation>
    <dataValidation type="list" imeMode="halfAlpha" allowBlank="1" showErrorMessage="1"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sqref="G16" xr:uid="{41DEC022-9471-470E-AB28-3B23F3B079E3}">
      <formula1>INDIRECT("_"&amp;$B$8)</formula1>
    </dataValidation>
  </dataValidations>
  <printOptions horizontalCentered="1" verticalCentered="1"/>
  <pageMargins left="0.11811023622047245" right="0.11811023622047245" top="0.19685039370078741" bottom="3.937007874015748E-2" header="0" footer="0"/>
  <pageSetup paperSize="9" scale="77" fitToWidth="2" orientation="portrait" r:id="rId1"/>
  <colBreaks count="1" manualBreakCount="1">
    <brk id="9" max="94" man="1"/>
  </col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3" id="{E7B89701-3356-49D9-8AC9-9B6CF681A404}">
            <xm:f>FIND($F13,入力フォームマスタ!$H$5)</xm:f>
            <x14:dxf>
              <fill>
                <patternFill>
                  <bgColor rgb="FFFFCCCC"/>
                </patternFill>
              </fill>
            </x14:dxf>
          </x14:cfRule>
          <xm:sqref>G13:H54</xm:sqref>
        </x14:conditionalFormatting>
        <x14:conditionalFormatting xmlns:xm="http://schemas.microsoft.com/office/excel/2006/main">
          <x14:cfRule type="expression" priority="9" id="{72C25195-02FF-4FDE-B446-2E99B1CDC87C}">
            <xm:f>FIND($F89,入力フォームマスタ!$H$5)</xm:f>
            <x14:dxf>
              <fill>
                <patternFill>
                  <bgColor rgb="FFFFCCCC"/>
                </patternFill>
              </fill>
            </x14:dxf>
          </x14:cfRule>
          <xm:sqref>G89:H95</xm:sqref>
        </x14:conditionalFormatting>
      </x14:conditionalFormattings>
    </ext>
    <ext xmlns:x14="http://schemas.microsoft.com/office/spreadsheetml/2009/9/main" uri="{CCE6A557-97BC-4b89-ADB6-D9C93CAAB3DF}">
      <x14:dataValidations xmlns:xm="http://schemas.microsoft.com/office/excel/2006/main" count="3">
        <x14:dataValidation type="list" imeMode="off" allowBlank="1" showInputMessage="1" showErrorMessage="1" promptTitle="【入力区分】プルダウンより選択してください。" prompt="【Entry type】 Please select from the dropdown." xr:uid="{9E121910-6A92-417B-8FE7-89C656F8AF6C}">
          <x14:formula1>
            <xm:f>入力フォームマスタ!$B$20:$B$26</xm:f>
          </x14:formula1>
          <xm:sqref>D9:G9</xm:sqref>
        </x14:dataValidation>
        <x14:dataValidation type="list" imeMode="off" operator="equal" allowBlank="1" showErrorMessage="1" promptTitle="登録コード　　　　　　　　　　　　　　　　　　　　　　　　　　_" prompt="●新規登録の場合_x000a_本学学生・本学職員以外は入力不要です。_x000a_本学の学生の場合は，”６”＋学籍番号を入力します。_x000a_※例 学籍番号：211600099の場合は&quot;6211600099”と入力_x000a__x000a_●変更・口座の追加（業者のみ）・仮登録からの本登録の場合、既に登録のあるコードを入力します。" xr:uid="{FA755E7A-2F3A-4DC4-A5D7-1DF5EF79610C}">
          <x14:formula1>
            <xm:f>入力フォームマスタ!$E$20:$E$20</xm:f>
          </x14:formula1>
          <xm:sqref>G44</xm:sqref>
        </x14:dataValidation>
        <x14:dataValidation type="list" imeMode="halfAlpha" operator="equal" allowBlank="1" showErrorMessage="1" promptTitle="金融機関コード　　 _　   　　　　　　　" prompt="金融機関コード、_x000a_４桁で入力してください。" xr:uid="{23313873-3437-4783-8F5C-E561DCA54E97}">
          <x14:formula1>
            <xm:f>入力フォームマスタ!$F$20:$F$23</xm:f>
          </x14:formula1>
          <xm:sqref>G77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DE6EB-7E02-4BBC-A194-BF1AF58CB78B}">
  <sheetPr>
    <tabColor theme="5" tint="0.79998168889431442"/>
    <pageSetUpPr fitToPage="1"/>
  </sheetPr>
  <dimension ref="A2:AE69"/>
  <sheetViews>
    <sheetView workbookViewId="0">
      <selection activeCell="G18" sqref="G18"/>
    </sheetView>
  </sheetViews>
  <sheetFormatPr defaultColWidth="9" defaultRowHeight="18.75" customHeight="1" x14ac:dyDescent="0.4"/>
  <cols>
    <col min="1" max="1" width="8.75" style="131" customWidth="1"/>
    <col min="2" max="2" width="37.5" style="132" customWidth="1"/>
    <col min="3" max="3" width="25" style="132" customWidth="1"/>
    <col min="4" max="4" width="11.25" style="132" customWidth="1"/>
    <col min="5" max="5" width="10" style="132" customWidth="1"/>
    <col min="6" max="6" width="20" style="131" customWidth="1"/>
    <col min="7" max="7" width="25" style="131" customWidth="1"/>
    <col min="8" max="17" width="6.25" style="131" customWidth="1"/>
    <col min="18" max="20" width="8.75" style="131" customWidth="1"/>
    <col min="21" max="21" width="6.25" style="131" customWidth="1"/>
    <col min="22" max="22" width="8.75" style="131" customWidth="1"/>
    <col min="23" max="23" width="6.25" style="131" customWidth="1"/>
    <col min="24" max="24" width="10" style="131" customWidth="1"/>
    <col min="25" max="25" width="12.5" style="131" customWidth="1"/>
    <col min="26" max="26" width="10" style="131" customWidth="1"/>
    <col min="27" max="27" width="12.5" style="131" customWidth="1"/>
    <col min="28" max="28" width="10" style="131" customWidth="1"/>
    <col min="29" max="29" width="10" style="132" customWidth="1"/>
    <col min="30" max="31" width="12.5" style="132" customWidth="1"/>
    <col min="32" max="34" width="10" style="132" customWidth="1"/>
    <col min="35" max="35" width="15.75" style="132" customWidth="1"/>
    <col min="36" max="36" width="21.5" style="132" customWidth="1"/>
    <col min="37" max="16384" width="9" style="132"/>
  </cols>
  <sheetData>
    <row r="2" spans="1:31" ht="18.75" customHeight="1" x14ac:dyDescent="0.15">
      <c r="A2" s="430" t="s">
        <v>124</v>
      </c>
      <c r="B2" s="185" t="s">
        <v>2</v>
      </c>
      <c r="C2" s="185" t="s">
        <v>6</v>
      </c>
      <c r="D2" s="185" t="s">
        <v>9</v>
      </c>
      <c r="E2" s="185" t="s">
        <v>10</v>
      </c>
      <c r="F2" s="185" t="s">
        <v>15</v>
      </c>
      <c r="G2" s="185" t="s">
        <v>16</v>
      </c>
      <c r="H2" s="185" t="s">
        <v>23</v>
      </c>
      <c r="I2" s="185" t="s">
        <v>24</v>
      </c>
      <c r="J2" s="185" t="s">
        <v>14</v>
      </c>
      <c r="K2" s="185" t="s">
        <v>26</v>
      </c>
      <c r="L2" s="185" t="s">
        <v>83</v>
      </c>
      <c r="M2" s="185" t="s">
        <v>84</v>
      </c>
      <c r="N2" s="185" t="s">
        <v>85</v>
      </c>
      <c r="O2" s="185" t="s">
        <v>65</v>
      </c>
      <c r="P2" s="185" t="s">
        <v>86</v>
      </c>
      <c r="Q2" s="185" t="s">
        <v>87</v>
      </c>
      <c r="R2" s="185" t="s">
        <v>88</v>
      </c>
      <c r="S2" s="185" t="s">
        <v>89</v>
      </c>
      <c r="T2" s="185" t="s">
        <v>17</v>
      </c>
      <c r="U2" s="185" t="s">
        <v>90</v>
      </c>
      <c r="V2" s="185" t="s">
        <v>91</v>
      </c>
      <c r="W2" s="185" t="s">
        <v>179</v>
      </c>
      <c r="X2" s="185" t="s">
        <v>180</v>
      </c>
      <c r="Y2" s="185" t="s">
        <v>181</v>
      </c>
      <c r="Z2" s="185" t="s">
        <v>182</v>
      </c>
      <c r="AA2" s="185" t="s">
        <v>183</v>
      </c>
      <c r="AB2" s="185" t="s">
        <v>184</v>
      </c>
      <c r="AC2" s="185" t="s">
        <v>198</v>
      </c>
      <c r="AD2" s="185" t="s">
        <v>11</v>
      </c>
      <c r="AE2" s="185" t="s">
        <v>201</v>
      </c>
    </row>
    <row r="3" spans="1:31" ht="18.75" customHeight="1" x14ac:dyDescent="0.4">
      <c r="A3" s="431">
        <v>1</v>
      </c>
      <c r="B3" s="177" t="s">
        <v>477</v>
      </c>
      <c r="C3" s="177" t="s">
        <v>581</v>
      </c>
      <c r="D3" s="177" t="s">
        <v>172</v>
      </c>
      <c r="E3" s="177" t="s">
        <v>172</v>
      </c>
      <c r="F3" s="178" t="s">
        <v>172</v>
      </c>
      <c r="G3" s="178" t="s">
        <v>581</v>
      </c>
      <c r="H3" s="178" t="s">
        <v>581</v>
      </c>
      <c r="I3" s="178" t="s">
        <v>581</v>
      </c>
      <c r="J3" s="178" t="s">
        <v>581</v>
      </c>
      <c r="K3" s="178" t="s">
        <v>581</v>
      </c>
      <c r="L3" s="178" t="s">
        <v>581</v>
      </c>
      <c r="M3" s="178" t="s">
        <v>581</v>
      </c>
      <c r="N3" s="178" t="s">
        <v>581</v>
      </c>
      <c r="O3" s="178" t="s">
        <v>581</v>
      </c>
      <c r="P3" s="178" t="s">
        <v>581</v>
      </c>
      <c r="Q3" s="178" t="s">
        <v>581</v>
      </c>
      <c r="R3" s="178" t="s">
        <v>172</v>
      </c>
      <c r="S3" s="178" t="s">
        <v>172</v>
      </c>
      <c r="T3" s="178" t="s">
        <v>172</v>
      </c>
      <c r="U3" s="178" t="s">
        <v>581</v>
      </c>
      <c r="V3" s="178" t="s">
        <v>172</v>
      </c>
      <c r="W3" s="178" t="s">
        <v>581</v>
      </c>
      <c r="X3" s="178"/>
      <c r="Y3" s="178"/>
      <c r="Z3" s="178"/>
      <c r="AA3" s="178"/>
      <c r="AB3" s="178"/>
      <c r="AC3" s="177"/>
      <c r="AD3" s="177"/>
      <c r="AE3" s="179"/>
    </row>
    <row r="4" spans="1:31" ht="18.75" customHeight="1" x14ac:dyDescent="0.4">
      <c r="A4" s="432">
        <v>2</v>
      </c>
      <c r="B4" s="133" t="s">
        <v>404</v>
      </c>
      <c r="C4" s="133" t="s">
        <v>581</v>
      </c>
      <c r="D4" s="133" t="s">
        <v>172</v>
      </c>
      <c r="E4" s="133" t="s">
        <v>172</v>
      </c>
      <c r="F4" s="180" t="s">
        <v>172</v>
      </c>
      <c r="G4" s="180" t="s">
        <v>581</v>
      </c>
      <c r="H4" s="180" t="s">
        <v>581</v>
      </c>
      <c r="I4" s="180" t="s">
        <v>581</v>
      </c>
      <c r="J4" s="180" t="s">
        <v>581</v>
      </c>
      <c r="K4" s="180" t="s">
        <v>581</v>
      </c>
      <c r="L4" s="180" t="s">
        <v>581</v>
      </c>
      <c r="M4" s="180" t="s">
        <v>581</v>
      </c>
      <c r="N4" s="180" t="s">
        <v>581</v>
      </c>
      <c r="O4" s="180" t="s">
        <v>581</v>
      </c>
      <c r="P4" s="180" t="s">
        <v>581</v>
      </c>
      <c r="Q4" s="180" t="s">
        <v>404</v>
      </c>
      <c r="R4" s="180" t="s">
        <v>172</v>
      </c>
      <c r="S4" s="180" t="s">
        <v>172</v>
      </c>
      <c r="T4" s="180" t="s">
        <v>172</v>
      </c>
      <c r="U4" s="180" t="s">
        <v>581</v>
      </c>
      <c r="V4" s="180" t="s">
        <v>172</v>
      </c>
      <c r="W4" s="180" t="s">
        <v>581</v>
      </c>
      <c r="X4" s="180">
        <v>8888</v>
      </c>
      <c r="Y4" s="180" t="s">
        <v>197</v>
      </c>
      <c r="Z4" s="180">
        <v>888</v>
      </c>
      <c r="AA4" s="180" t="s">
        <v>202</v>
      </c>
      <c r="AB4" s="180">
        <v>8888888</v>
      </c>
      <c r="AC4" s="133" t="s">
        <v>387</v>
      </c>
      <c r="AD4" s="133" t="s">
        <v>185</v>
      </c>
      <c r="AE4" s="181" t="s">
        <v>405</v>
      </c>
    </row>
    <row r="5" spans="1:31" ht="18.75" customHeight="1" x14ac:dyDescent="0.4">
      <c r="A5" s="432">
        <v>3</v>
      </c>
      <c r="B5" s="133" t="s">
        <v>172</v>
      </c>
      <c r="C5" s="133" t="s">
        <v>477</v>
      </c>
      <c r="D5" s="133" t="s">
        <v>581</v>
      </c>
      <c r="E5" s="133" t="s">
        <v>581</v>
      </c>
      <c r="F5" s="180" t="s">
        <v>172</v>
      </c>
      <c r="G5" s="180" t="s">
        <v>581</v>
      </c>
      <c r="H5" s="180" t="s">
        <v>581</v>
      </c>
      <c r="I5" s="180" t="s">
        <v>581</v>
      </c>
      <c r="J5" s="180" t="s">
        <v>581</v>
      </c>
      <c r="K5" s="180" t="s">
        <v>581</v>
      </c>
      <c r="L5" s="180" t="s">
        <v>581</v>
      </c>
      <c r="M5" s="180" t="s">
        <v>581</v>
      </c>
      <c r="N5" s="180" t="s">
        <v>581</v>
      </c>
      <c r="O5" s="180" t="s">
        <v>581</v>
      </c>
      <c r="P5" s="180" t="s">
        <v>581</v>
      </c>
      <c r="Q5" s="180" t="s">
        <v>581</v>
      </c>
      <c r="R5" s="180" t="s">
        <v>581</v>
      </c>
      <c r="S5" s="180" t="s">
        <v>581</v>
      </c>
      <c r="T5" s="180" t="s">
        <v>172</v>
      </c>
      <c r="U5" s="180" t="s">
        <v>581</v>
      </c>
      <c r="V5" s="180" t="s">
        <v>172</v>
      </c>
      <c r="W5" s="180" t="s">
        <v>581</v>
      </c>
      <c r="X5" s="180"/>
      <c r="Y5" s="180"/>
      <c r="Z5" s="180"/>
      <c r="AA5" s="180"/>
      <c r="AB5" s="180"/>
      <c r="AC5" s="133"/>
      <c r="AD5" s="133"/>
      <c r="AE5" s="181"/>
    </row>
    <row r="6" spans="1:31" ht="18.75" customHeight="1" x14ac:dyDescent="0.4">
      <c r="A6" s="432">
        <v>4</v>
      </c>
      <c r="B6" s="133" t="s">
        <v>172</v>
      </c>
      <c r="C6" s="133" t="s">
        <v>172</v>
      </c>
      <c r="D6" s="133" t="s">
        <v>404</v>
      </c>
      <c r="E6" s="133" t="s">
        <v>404</v>
      </c>
      <c r="F6" s="180" t="s">
        <v>172</v>
      </c>
      <c r="G6" s="180" t="s">
        <v>404</v>
      </c>
      <c r="H6" s="180" t="s">
        <v>404</v>
      </c>
      <c r="I6" s="180" t="s">
        <v>404</v>
      </c>
      <c r="J6" s="180" t="s">
        <v>404</v>
      </c>
      <c r="K6" s="180" t="s">
        <v>404</v>
      </c>
      <c r="L6" s="180" t="s">
        <v>404</v>
      </c>
      <c r="M6" s="180" t="s">
        <v>404</v>
      </c>
      <c r="N6" s="180" t="s">
        <v>404</v>
      </c>
      <c r="O6" s="180" t="s">
        <v>404</v>
      </c>
      <c r="P6" s="180" t="s">
        <v>404</v>
      </c>
      <c r="Q6" s="180" t="s">
        <v>581</v>
      </c>
      <c r="R6" s="180" t="s">
        <v>404</v>
      </c>
      <c r="S6" s="180" t="s">
        <v>404</v>
      </c>
      <c r="T6" s="180" t="s">
        <v>172</v>
      </c>
      <c r="U6" s="180" t="s">
        <v>581</v>
      </c>
      <c r="V6" s="180" t="s">
        <v>172</v>
      </c>
      <c r="W6" s="180" t="s">
        <v>581</v>
      </c>
      <c r="X6" s="180"/>
      <c r="Y6" s="180"/>
      <c r="Z6" s="180"/>
      <c r="AA6" s="180"/>
      <c r="AB6" s="180"/>
      <c r="AC6" s="133"/>
      <c r="AD6" s="133"/>
      <c r="AE6" s="181"/>
    </row>
    <row r="7" spans="1:31" ht="18.75" customHeight="1" x14ac:dyDescent="0.4">
      <c r="A7" s="432">
        <v>5</v>
      </c>
      <c r="B7" s="133" t="s">
        <v>172</v>
      </c>
      <c r="C7" s="133" t="s">
        <v>404</v>
      </c>
      <c r="D7" s="133" t="s">
        <v>581</v>
      </c>
      <c r="E7" s="133" t="s">
        <v>172</v>
      </c>
      <c r="F7" s="180" t="s">
        <v>172</v>
      </c>
      <c r="G7" s="180" t="s">
        <v>404</v>
      </c>
      <c r="H7" s="180" t="s">
        <v>404</v>
      </c>
      <c r="I7" s="180" t="s">
        <v>581</v>
      </c>
      <c r="J7" s="180" t="s">
        <v>404</v>
      </c>
      <c r="K7" s="180" t="s">
        <v>404</v>
      </c>
      <c r="L7" s="180" t="s">
        <v>581</v>
      </c>
      <c r="M7" s="180" t="s">
        <v>581</v>
      </c>
      <c r="N7" s="180" t="s">
        <v>404</v>
      </c>
      <c r="O7" s="180" t="s">
        <v>581</v>
      </c>
      <c r="P7" s="180" t="s">
        <v>404</v>
      </c>
      <c r="Q7" s="180" t="s">
        <v>581</v>
      </c>
      <c r="R7" s="180" t="s">
        <v>172</v>
      </c>
      <c r="S7" s="180" t="s">
        <v>172</v>
      </c>
      <c r="T7" s="180" t="s">
        <v>172</v>
      </c>
      <c r="U7" s="180" t="s">
        <v>581</v>
      </c>
      <c r="V7" s="180" t="s">
        <v>172</v>
      </c>
      <c r="W7" s="180" t="s">
        <v>581</v>
      </c>
      <c r="X7" s="180"/>
      <c r="Y7" s="180"/>
      <c r="Z7" s="180"/>
      <c r="AA7" s="180"/>
      <c r="AB7" s="180"/>
      <c r="AC7" s="133"/>
      <c r="AD7" s="133"/>
      <c r="AE7" s="181"/>
    </row>
    <row r="8" spans="1:31" ht="18.75" customHeight="1" x14ac:dyDescent="0.4">
      <c r="A8" s="432">
        <v>6</v>
      </c>
      <c r="B8" s="133" t="s">
        <v>404</v>
      </c>
      <c r="C8" s="133" t="s">
        <v>581</v>
      </c>
      <c r="D8" s="133" t="s">
        <v>172</v>
      </c>
      <c r="E8" s="133" t="s">
        <v>581</v>
      </c>
      <c r="F8" s="180" t="s">
        <v>172</v>
      </c>
      <c r="G8" s="180" t="s">
        <v>581</v>
      </c>
      <c r="H8" s="180" t="s">
        <v>581</v>
      </c>
      <c r="I8" s="180" t="s">
        <v>581</v>
      </c>
      <c r="J8" s="180" t="s">
        <v>581</v>
      </c>
      <c r="K8" s="180" t="s">
        <v>581</v>
      </c>
      <c r="L8" s="180" t="s">
        <v>404</v>
      </c>
      <c r="M8" s="180" t="s">
        <v>404</v>
      </c>
      <c r="N8" s="180" t="s">
        <v>95</v>
      </c>
      <c r="O8" s="180" t="s">
        <v>581</v>
      </c>
      <c r="P8" s="180" t="s">
        <v>581</v>
      </c>
      <c r="Q8" s="180" t="s">
        <v>404</v>
      </c>
      <c r="R8" s="180" t="s">
        <v>172</v>
      </c>
      <c r="S8" s="180" t="s">
        <v>172</v>
      </c>
      <c r="T8" s="180" t="s">
        <v>172</v>
      </c>
      <c r="U8" s="180" t="s">
        <v>581</v>
      </c>
      <c r="V8" s="180" t="s">
        <v>172</v>
      </c>
      <c r="W8" s="180" t="s">
        <v>581</v>
      </c>
      <c r="X8" s="180"/>
      <c r="Y8" s="180"/>
      <c r="Z8" s="180"/>
      <c r="AA8" s="180"/>
      <c r="AB8" s="180"/>
      <c r="AC8" s="133"/>
      <c r="AD8" s="133"/>
      <c r="AE8" s="181"/>
    </row>
    <row r="9" spans="1:31" ht="18.75" customHeight="1" x14ac:dyDescent="0.4">
      <c r="A9" s="433">
        <v>7</v>
      </c>
      <c r="B9" s="182" t="s">
        <v>404</v>
      </c>
      <c r="C9" s="182" t="s">
        <v>581</v>
      </c>
      <c r="D9" s="182" t="s">
        <v>172</v>
      </c>
      <c r="E9" s="182" t="s">
        <v>172</v>
      </c>
      <c r="F9" s="183" t="s">
        <v>172</v>
      </c>
      <c r="G9" s="183" t="s">
        <v>581</v>
      </c>
      <c r="H9" s="183" t="s">
        <v>581</v>
      </c>
      <c r="I9" s="183" t="s">
        <v>581</v>
      </c>
      <c r="J9" s="183" t="s">
        <v>581</v>
      </c>
      <c r="K9" s="183" t="s">
        <v>581</v>
      </c>
      <c r="L9" s="183" t="s">
        <v>404</v>
      </c>
      <c r="M9" s="183" t="s">
        <v>404</v>
      </c>
      <c r="N9" s="183" t="s">
        <v>581</v>
      </c>
      <c r="O9" s="183" t="s">
        <v>581</v>
      </c>
      <c r="P9" s="183" t="s">
        <v>581</v>
      </c>
      <c r="Q9" s="183" t="s">
        <v>404</v>
      </c>
      <c r="R9" s="183" t="s">
        <v>404</v>
      </c>
      <c r="S9" s="183" t="s">
        <v>172</v>
      </c>
      <c r="T9" s="183" t="s">
        <v>172</v>
      </c>
      <c r="U9" s="183" t="s">
        <v>581</v>
      </c>
      <c r="V9" s="183" t="s">
        <v>172</v>
      </c>
      <c r="W9" s="183" t="s">
        <v>581</v>
      </c>
      <c r="X9" s="183">
        <v>8888</v>
      </c>
      <c r="Y9" s="183" t="s">
        <v>197</v>
      </c>
      <c r="Z9" s="183">
        <v>888</v>
      </c>
      <c r="AA9" s="183" t="s">
        <v>202</v>
      </c>
      <c r="AB9" s="183">
        <v>8888888</v>
      </c>
      <c r="AC9" s="182" t="s">
        <v>387</v>
      </c>
      <c r="AD9" s="182" t="s">
        <v>185</v>
      </c>
      <c r="AE9" s="184" t="s">
        <v>405</v>
      </c>
    </row>
    <row r="10" spans="1:31" ht="18.75" customHeight="1" x14ac:dyDescent="0.4">
      <c r="F10" s="132"/>
      <c r="G10" s="132"/>
      <c r="H10" s="132"/>
      <c r="I10" s="132"/>
      <c r="J10" s="132"/>
      <c r="K10" s="132"/>
      <c r="L10" s="132"/>
      <c r="M10" s="132"/>
      <c r="N10" s="132"/>
      <c r="O10" s="132"/>
      <c r="P10" s="132"/>
      <c r="Q10" s="132"/>
      <c r="R10" s="132"/>
      <c r="S10" s="132"/>
      <c r="T10" s="132"/>
      <c r="U10" s="132"/>
      <c r="V10" s="132"/>
      <c r="W10" s="132"/>
    </row>
    <row r="11" spans="1:31" ht="18.75" customHeight="1" x14ac:dyDescent="0.4">
      <c r="F11" s="132"/>
      <c r="G11" s="132"/>
      <c r="H11" s="132"/>
      <c r="I11" s="132"/>
      <c r="J11" s="132"/>
      <c r="K11" s="132"/>
      <c r="L11" s="132"/>
      <c r="M11" s="132"/>
      <c r="N11" s="132"/>
      <c r="O11" s="132"/>
      <c r="P11" s="132"/>
      <c r="Q11" s="132"/>
      <c r="R11" s="132"/>
      <c r="S11" s="132"/>
      <c r="T11" s="132"/>
      <c r="U11" s="132"/>
      <c r="V11" s="132"/>
      <c r="W11" s="132"/>
    </row>
    <row r="12" spans="1:31" ht="18.75" customHeight="1" x14ac:dyDescent="0.4">
      <c r="F12" s="132"/>
      <c r="G12" s="132"/>
      <c r="H12" s="132"/>
      <c r="I12" s="132"/>
      <c r="J12" s="132"/>
      <c r="K12" s="132"/>
      <c r="L12" s="132"/>
      <c r="M12" s="132"/>
      <c r="N12" s="132"/>
      <c r="O12" s="132"/>
      <c r="P12" s="132"/>
      <c r="Q12" s="132"/>
      <c r="R12" s="132"/>
      <c r="S12" s="132"/>
      <c r="T12" s="132"/>
      <c r="U12" s="132"/>
      <c r="V12" s="132"/>
      <c r="W12" s="132"/>
    </row>
    <row r="13" spans="1:31" ht="18.75" customHeight="1" x14ac:dyDescent="0.4">
      <c r="F13" s="132"/>
      <c r="G13" s="132"/>
      <c r="H13" s="132"/>
      <c r="I13" s="132"/>
      <c r="J13" s="132"/>
      <c r="K13" s="132"/>
      <c r="L13" s="132"/>
      <c r="M13" s="132"/>
      <c r="N13" s="132"/>
      <c r="O13" s="132"/>
      <c r="P13" s="132"/>
      <c r="Q13" s="132"/>
      <c r="R13" s="132"/>
      <c r="S13" s="132"/>
      <c r="T13" s="132"/>
      <c r="U13" s="132"/>
      <c r="V13" s="132"/>
      <c r="W13" s="132"/>
    </row>
    <row r="14" spans="1:31" ht="18.75" customHeight="1" x14ac:dyDescent="0.4">
      <c r="F14" s="132"/>
      <c r="G14" s="132"/>
      <c r="H14" s="132"/>
      <c r="I14" s="132"/>
      <c r="J14" s="132"/>
      <c r="K14" s="132"/>
      <c r="L14" s="132"/>
      <c r="M14" s="132"/>
      <c r="N14" s="132"/>
      <c r="O14" s="132"/>
      <c r="P14" s="132"/>
      <c r="Q14" s="132"/>
      <c r="R14" s="132"/>
      <c r="S14" s="132"/>
      <c r="T14" s="132"/>
      <c r="U14" s="132"/>
      <c r="V14" s="132"/>
      <c r="W14" s="132"/>
    </row>
    <row r="15" spans="1:31" ht="37.5" customHeight="1" x14ac:dyDescent="0.4">
      <c r="B15" s="434" t="s">
        <v>124</v>
      </c>
      <c r="C15" s="430" t="s">
        <v>303</v>
      </c>
      <c r="D15" s="441" t="s">
        <v>388</v>
      </c>
      <c r="E15" s="443" t="s">
        <v>188</v>
      </c>
      <c r="F15" s="430" t="s">
        <v>300</v>
      </c>
      <c r="G15" s="447" t="s">
        <v>301</v>
      </c>
    </row>
    <row r="16" spans="1:31" ht="18.75" customHeight="1" x14ac:dyDescent="0.4">
      <c r="B16" s="435" t="s">
        <v>340</v>
      </c>
      <c r="C16" s="438" t="s">
        <v>349</v>
      </c>
      <c r="D16" s="442" t="s">
        <v>377</v>
      </c>
      <c r="E16" s="444" t="s">
        <v>384</v>
      </c>
      <c r="F16" s="438" t="s">
        <v>394</v>
      </c>
      <c r="G16" s="448" t="s">
        <v>396</v>
      </c>
    </row>
    <row r="17" spans="2:30" ht="18.75" customHeight="1" x14ac:dyDescent="0.4">
      <c r="B17" s="436" t="s">
        <v>341</v>
      </c>
      <c r="C17" s="439" t="s">
        <v>350</v>
      </c>
      <c r="E17" s="445" t="s">
        <v>385</v>
      </c>
      <c r="F17" s="439" t="s">
        <v>554</v>
      </c>
      <c r="G17" s="449" t="s">
        <v>397</v>
      </c>
    </row>
    <row r="18" spans="2:30" ht="18.75" customHeight="1" x14ac:dyDescent="0.4">
      <c r="B18" s="436" t="s">
        <v>342</v>
      </c>
      <c r="C18" s="439" t="s">
        <v>351</v>
      </c>
      <c r="E18" s="445" t="s">
        <v>386</v>
      </c>
      <c r="F18" s="439" t="s">
        <v>556</v>
      </c>
      <c r="G18" s="449" t="s">
        <v>398</v>
      </c>
    </row>
    <row r="19" spans="2:30" ht="18.75" customHeight="1" x14ac:dyDescent="0.4">
      <c r="B19" s="436" t="s">
        <v>343</v>
      </c>
      <c r="C19" s="439" t="s">
        <v>352</v>
      </c>
      <c r="E19" s="446" t="s">
        <v>387</v>
      </c>
      <c r="F19" s="439" t="s">
        <v>395</v>
      </c>
      <c r="G19" s="449" t="s">
        <v>399</v>
      </c>
    </row>
    <row r="20" spans="2:30" ht="18.75" customHeight="1" x14ac:dyDescent="0.4">
      <c r="B20" s="436" t="s">
        <v>344</v>
      </c>
      <c r="C20" s="439" t="s">
        <v>353</v>
      </c>
      <c r="F20" s="440" t="s">
        <v>557</v>
      </c>
      <c r="G20" s="449" t="s">
        <v>400</v>
      </c>
      <c r="AB20" s="132"/>
    </row>
    <row r="21" spans="2:30" ht="18.75" customHeight="1" x14ac:dyDescent="0.4">
      <c r="B21" s="436" t="s">
        <v>345</v>
      </c>
      <c r="C21" s="439" t="s">
        <v>354</v>
      </c>
      <c r="F21" s="132"/>
      <c r="G21" s="450" t="s">
        <v>401</v>
      </c>
      <c r="AB21" s="132"/>
    </row>
    <row r="22" spans="2:30" ht="18.75" customHeight="1" x14ac:dyDescent="0.4">
      <c r="B22" s="437" t="s">
        <v>346</v>
      </c>
      <c r="C22" s="439" t="s">
        <v>355</v>
      </c>
      <c r="F22" s="132"/>
      <c r="G22" s="132"/>
      <c r="AC22" s="131"/>
      <c r="AD22" s="131"/>
    </row>
    <row r="23" spans="2:30" ht="18.75" customHeight="1" x14ac:dyDescent="0.4">
      <c r="C23" s="439" t="s">
        <v>356</v>
      </c>
      <c r="F23" s="132"/>
      <c r="G23" s="132"/>
      <c r="AC23" s="131"/>
      <c r="AD23" s="131"/>
    </row>
    <row r="24" spans="2:30" ht="18.75" customHeight="1" x14ac:dyDescent="0.4">
      <c r="C24" s="440" t="s">
        <v>357</v>
      </c>
      <c r="AC24" s="131"/>
      <c r="AD24" s="131"/>
    </row>
    <row r="27" spans="2:30" ht="18.75" customHeight="1" x14ac:dyDescent="0.4">
      <c r="B27" s="303" t="s">
        <v>541</v>
      </c>
    </row>
    <row r="28" spans="2:30" ht="18.75" customHeight="1" x14ac:dyDescent="0.4">
      <c r="B28" s="453" t="s">
        <v>340</v>
      </c>
      <c r="C28" s="438" t="s">
        <v>349</v>
      </c>
      <c r="D28" s="438">
        <v>1</v>
      </c>
    </row>
    <row r="29" spans="2:30" ht="18.75" customHeight="1" x14ac:dyDescent="0.4">
      <c r="B29" s="451" t="s">
        <v>349</v>
      </c>
      <c r="C29" s="439" t="s">
        <v>350</v>
      </c>
      <c r="D29" s="439">
        <v>2</v>
      </c>
    </row>
    <row r="30" spans="2:30" ht="18.75" customHeight="1" x14ac:dyDescent="0.4">
      <c r="B30" s="452" t="s">
        <v>350</v>
      </c>
      <c r="C30" s="439" t="s">
        <v>351</v>
      </c>
      <c r="D30" s="439">
        <v>3</v>
      </c>
    </row>
    <row r="31" spans="2:30" ht="18.75" customHeight="1" x14ac:dyDescent="0.4">
      <c r="B31" s="452" t="s">
        <v>351</v>
      </c>
      <c r="C31" s="439" t="s">
        <v>352</v>
      </c>
      <c r="D31" s="439">
        <v>4</v>
      </c>
    </row>
    <row r="32" spans="2:30" ht="18.75" customHeight="1" x14ac:dyDescent="0.4">
      <c r="B32" s="452" t="s">
        <v>352</v>
      </c>
      <c r="C32" s="439" t="s">
        <v>353</v>
      </c>
      <c r="D32" s="439">
        <v>5</v>
      </c>
    </row>
    <row r="33" spans="2:4" ht="18.75" customHeight="1" x14ac:dyDescent="0.4">
      <c r="B33" s="452" t="s">
        <v>353</v>
      </c>
      <c r="C33" s="439" t="s">
        <v>354</v>
      </c>
      <c r="D33" s="439">
        <v>6</v>
      </c>
    </row>
    <row r="34" spans="2:4" ht="18.75" customHeight="1" x14ac:dyDescent="0.4">
      <c r="B34" s="452" t="s">
        <v>354</v>
      </c>
      <c r="C34" s="439" t="s">
        <v>355</v>
      </c>
      <c r="D34" s="439">
        <v>7</v>
      </c>
    </row>
    <row r="35" spans="2:4" ht="18.75" customHeight="1" x14ac:dyDescent="0.4">
      <c r="B35" s="452" t="s">
        <v>355</v>
      </c>
      <c r="C35" s="439" t="s">
        <v>356</v>
      </c>
      <c r="D35" s="439">
        <v>8</v>
      </c>
    </row>
    <row r="36" spans="2:4" ht="18.75" customHeight="1" x14ac:dyDescent="0.4">
      <c r="B36" s="452" t="s">
        <v>356</v>
      </c>
      <c r="C36" s="440" t="s">
        <v>357</v>
      </c>
      <c r="D36" s="440">
        <v>9</v>
      </c>
    </row>
    <row r="37" spans="2:4" ht="18.75" customHeight="1" x14ac:dyDescent="0.4">
      <c r="B37" s="440" t="s">
        <v>357</v>
      </c>
    </row>
    <row r="38" spans="2:4" ht="18.75" customHeight="1" x14ac:dyDescent="0.4">
      <c r="B38" s="454" t="s">
        <v>341</v>
      </c>
    </row>
    <row r="39" spans="2:4" ht="18.75" customHeight="1" x14ac:dyDescent="0.4">
      <c r="B39" s="438" t="s">
        <v>349</v>
      </c>
    </row>
    <row r="40" spans="2:4" ht="18.75" customHeight="1" x14ac:dyDescent="0.4">
      <c r="B40" s="439" t="s">
        <v>350</v>
      </c>
    </row>
    <row r="41" spans="2:4" ht="18.75" customHeight="1" x14ac:dyDescent="0.4">
      <c r="B41" s="439" t="s">
        <v>351</v>
      </c>
    </row>
    <row r="42" spans="2:4" ht="18.75" customHeight="1" x14ac:dyDescent="0.4">
      <c r="B42" s="439" t="s">
        <v>352</v>
      </c>
    </row>
    <row r="43" spans="2:4" ht="18.75" customHeight="1" x14ac:dyDescent="0.4">
      <c r="B43" s="439" t="s">
        <v>353</v>
      </c>
    </row>
    <row r="44" spans="2:4" ht="18.75" customHeight="1" x14ac:dyDescent="0.4">
      <c r="B44" s="439" t="s">
        <v>354</v>
      </c>
    </row>
    <row r="45" spans="2:4" ht="18.75" customHeight="1" x14ac:dyDescent="0.4">
      <c r="B45" s="439" t="s">
        <v>355</v>
      </c>
    </row>
    <row r="46" spans="2:4" ht="18.75" customHeight="1" x14ac:dyDescent="0.4">
      <c r="B46" s="439" t="s">
        <v>356</v>
      </c>
    </row>
    <row r="47" spans="2:4" ht="18.75" customHeight="1" x14ac:dyDescent="0.4">
      <c r="B47" s="440" t="s">
        <v>357</v>
      </c>
    </row>
    <row r="48" spans="2:4" ht="18.75" customHeight="1" x14ac:dyDescent="0.4">
      <c r="B48" s="454" t="s">
        <v>342</v>
      </c>
    </row>
    <row r="49" spans="2:2" ht="18.75" customHeight="1" x14ac:dyDescent="0.4">
      <c r="B49" s="438" t="s">
        <v>349</v>
      </c>
    </row>
    <row r="50" spans="2:2" ht="18.75" customHeight="1" x14ac:dyDescent="0.4">
      <c r="B50" s="439" t="s">
        <v>350</v>
      </c>
    </row>
    <row r="51" spans="2:2" ht="18.75" customHeight="1" x14ac:dyDescent="0.4">
      <c r="B51" s="439" t="s">
        <v>351</v>
      </c>
    </row>
    <row r="52" spans="2:2" ht="18.75" customHeight="1" x14ac:dyDescent="0.4">
      <c r="B52" s="439" t="s">
        <v>352</v>
      </c>
    </row>
    <row r="53" spans="2:2" ht="18.75" customHeight="1" x14ac:dyDescent="0.4">
      <c r="B53" s="439" t="s">
        <v>353</v>
      </c>
    </row>
    <row r="54" spans="2:2" ht="18.75" customHeight="1" x14ac:dyDescent="0.4">
      <c r="B54" s="439" t="s">
        <v>354</v>
      </c>
    </row>
    <row r="55" spans="2:2" ht="18.75" customHeight="1" x14ac:dyDescent="0.4">
      <c r="B55" s="439" t="s">
        <v>355</v>
      </c>
    </row>
    <row r="56" spans="2:2" ht="18.75" customHeight="1" x14ac:dyDescent="0.4">
      <c r="B56" s="439" t="s">
        <v>356</v>
      </c>
    </row>
    <row r="57" spans="2:2" ht="18.75" customHeight="1" x14ac:dyDescent="0.4">
      <c r="B57" s="440" t="s">
        <v>357</v>
      </c>
    </row>
    <row r="58" spans="2:2" ht="18.75" customHeight="1" x14ac:dyDescent="0.4">
      <c r="B58" s="454" t="s">
        <v>344</v>
      </c>
    </row>
    <row r="59" spans="2:2" ht="18.75" customHeight="1" x14ac:dyDescent="0.4">
      <c r="B59" s="442" t="s">
        <v>352</v>
      </c>
    </row>
    <row r="60" spans="2:2" ht="18.75" customHeight="1" x14ac:dyDescent="0.4">
      <c r="B60" s="454" t="s">
        <v>345</v>
      </c>
    </row>
    <row r="61" spans="2:2" ht="18.75" customHeight="1" x14ac:dyDescent="0.4">
      <c r="B61" s="438" t="s">
        <v>354</v>
      </c>
    </row>
    <row r="62" spans="2:2" ht="18.75" customHeight="1" x14ac:dyDescent="0.4">
      <c r="B62" s="440" t="s">
        <v>357</v>
      </c>
    </row>
    <row r="63" spans="2:2" ht="18.75" customHeight="1" x14ac:dyDescent="0.4">
      <c r="B63" s="454" t="s">
        <v>346</v>
      </c>
    </row>
    <row r="64" spans="2:2" ht="18.75" customHeight="1" x14ac:dyDescent="0.4">
      <c r="B64" s="438" t="s">
        <v>349</v>
      </c>
    </row>
    <row r="65" spans="2:2" ht="18.75" customHeight="1" x14ac:dyDescent="0.4">
      <c r="B65" s="439" t="s">
        <v>350</v>
      </c>
    </row>
    <row r="66" spans="2:2" ht="18.75" customHeight="1" x14ac:dyDescent="0.4">
      <c r="B66" s="439" t="s">
        <v>353</v>
      </c>
    </row>
    <row r="67" spans="2:2" ht="18.75" customHeight="1" x14ac:dyDescent="0.4">
      <c r="B67" s="439" t="s">
        <v>354</v>
      </c>
    </row>
    <row r="68" spans="2:2" ht="18.75" customHeight="1" x14ac:dyDescent="0.4">
      <c r="B68" s="439" t="s">
        <v>356</v>
      </c>
    </row>
    <row r="69" spans="2:2" ht="18.75" customHeight="1" x14ac:dyDescent="0.4">
      <c r="B69" s="440" t="s">
        <v>357</v>
      </c>
    </row>
  </sheetData>
  <sheetProtection selectLockedCells="1" selectUnlockedCells="1"/>
  <phoneticPr fontId="4"/>
  <pageMargins left="0.70866141732283472" right="0.70866141732283472" top="0.74803149606299213" bottom="0.74803149606299213" header="0.31496062992125984" footer="0.31496062992125984"/>
  <pageSetup paperSize="9" scale="2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DE9BE-3199-4CE2-A1EC-C8DD235F584B}">
  <sheetPr>
    <tabColor theme="0" tint="-0.249977111117893"/>
  </sheetPr>
  <dimension ref="A1:CA5"/>
  <sheetViews>
    <sheetView workbookViewId="0">
      <selection activeCell="A5" sqref="A5"/>
    </sheetView>
  </sheetViews>
  <sheetFormatPr defaultColWidth="9" defaultRowHeight="16.5" customHeight="1" outlineLevelCol="1" x14ac:dyDescent="0.4"/>
  <cols>
    <col min="1" max="1" width="22.5" style="212" customWidth="1"/>
    <col min="2" max="2" width="12.5" style="212" customWidth="1"/>
    <col min="3" max="3" width="10" style="212" customWidth="1"/>
    <col min="4" max="4" width="10" style="213" hidden="1" customWidth="1" outlineLevel="1"/>
    <col min="5" max="5" width="15" style="212" customWidth="1" collapsed="1"/>
    <col min="6" max="6" width="25" style="212" customWidth="1"/>
    <col min="7" max="7" width="30" style="212" customWidth="1"/>
    <col min="8" max="8" width="10" style="213" hidden="1" customWidth="1" outlineLevel="1"/>
    <col min="9" max="9" width="25" style="212" customWidth="1" collapsed="1"/>
    <col min="10" max="10" width="17.5" style="212" customWidth="1"/>
    <col min="11" max="13" width="6.25" style="213" hidden="1" customWidth="1" outlineLevel="1"/>
    <col min="14" max="14" width="10.625" style="212" customWidth="1" collapsed="1"/>
    <col min="15" max="16" width="22.25" style="212" customWidth="1"/>
    <col min="17" max="18" width="16.25" style="212" customWidth="1"/>
    <col min="19" max="19" width="6.25" style="213" hidden="1" customWidth="1" outlineLevel="1"/>
    <col min="20" max="20" width="30" style="212" customWidth="1" collapsed="1"/>
    <col min="21" max="31" width="6.375" style="213" hidden="1" customWidth="1" outlineLevel="1"/>
    <col min="32" max="32" width="11.25" style="212" customWidth="1" collapsed="1"/>
    <col min="33" max="37" width="6.375" style="213" hidden="1" customWidth="1" outlineLevel="1"/>
    <col min="38" max="38" width="17.5" style="212" customWidth="1" collapsed="1"/>
    <col min="39" max="39" width="10" style="212" customWidth="1"/>
    <col min="40" max="41" width="6.25" style="212" hidden="1" customWidth="1" outlineLevel="1"/>
    <col min="42" max="42" width="32.5" style="212" customWidth="1" collapsed="1"/>
    <col min="43" max="51" width="6.25" style="212" hidden="1" customWidth="1" outlineLevel="1"/>
    <col min="52" max="52" width="2.5" style="212" customWidth="1" collapsed="1"/>
    <col min="53" max="58" width="6.25" style="212" hidden="1" customWidth="1" outlineLevel="1"/>
    <col min="59" max="59" width="7.5" style="212" customWidth="1" collapsed="1"/>
    <col min="60" max="60" width="16.25" style="212" customWidth="1"/>
    <col min="61" max="61" width="6.25" style="212" customWidth="1"/>
    <col min="62" max="62" width="15" style="212" customWidth="1"/>
    <col min="63" max="63" width="10" style="212" customWidth="1"/>
    <col min="64" max="64" width="9" style="212"/>
    <col min="65" max="66" width="25" style="212" customWidth="1"/>
    <col min="67" max="71" width="6.25" style="212" hidden="1" customWidth="1" outlineLevel="1"/>
    <col min="72" max="72" width="2.5" style="212" customWidth="1" collapsed="1"/>
    <col min="73" max="73" width="17.5" style="212" customWidth="1"/>
    <col min="74" max="74" width="18.875" style="212" customWidth="1"/>
    <col min="75" max="76" width="12.5" style="212" customWidth="1"/>
    <col min="77" max="77" width="31.25" style="212" customWidth="1"/>
    <col min="78" max="78" width="28.75" style="212" customWidth="1"/>
    <col min="79" max="79" width="16.125" style="212" customWidth="1"/>
    <col min="80" max="16384" width="9" style="212"/>
  </cols>
  <sheetData>
    <row r="1" spans="1:79" ht="30" customHeight="1" x14ac:dyDescent="0.4">
      <c r="A1" s="552" t="s">
        <v>536</v>
      </c>
      <c r="B1" s="552"/>
      <c r="C1" s="552"/>
      <c r="D1" s="552"/>
      <c r="E1" s="552"/>
      <c r="F1" s="478" t="s">
        <v>610</v>
      </c>
    </row>
    <row r="2" spans="1:79" s="214" customFormat="1" ht="7.5" customHeight="1" x14ac:dyDescent="0.4">
      <c r="D2" s="215"/>
      <c r="F2" s="212"/>
      <c r="H2" s="215"/>
      <c r="K2" s="215"/>
      <c r="L2" s="215"/>
      <c r="M2" s="215"/>
      <c r="N2" s="216"/>
      <c r="S2" s="215"/>
      <c r="U2" s="215"/>
      <c r="V2" s="215"/>
      <c r="W2" s="215"/>
      <c r="X2" s="215"/>
      <c r="Y2" s="215"/>
      <c r="Z2" s="215"/>
      <c r="AA2" s="215"/>
      <c r="AB2" s="215"/>
      <c r="AC2" s="215"/>
      <c r="AD2" s="215"/>
      <c r="AE2" s="215"/>
      <c r="AG2" s="215"/>
      <c r="AH2" s="215"/>
      <c r="AI2" s="215"/>
      <c r="AJ2" s="215"/>
      <c r="AK2" s="215"/>
    </row>
    <row r="3" spans="1:79" s="217" customFormat="1" ht="22.5" customHeight="1" x14ac:dyDescent="0.4">
      <c r="A3" s="553" t="s">
        <v>124</v>
      </c>
      <c r="B3" s="554" t="s">
        <v>302</v>
      </c>
      <c r="C3" s="556" t="s">
        <v>347</v>
      </c>
      <c r="D3" s="550" t="s">
        <v>348</v>
      </c>
      <c r="E3" s="556" t="s">
        <v>303</v>
      </c>
      <c r="F3" s="556" t="s">
        <v>304</v>
      </c>
      <c r="G3" s="556" t="s">
        <v>305</v>
      </c>
      <c r="H3" s="550" t="s">
        <v>358</v>
      </c>
      <c r="I3" s="556" t="s">
        <v>306</v>
      </c>
      <c r="J3" s="556" t="s">
        <v>307</v>
      </c>
      <c r="K3" s="550" t="s">
        <v>308</v>
      </c>
      <c r="L3" s="550" t="s">
        <v>359</v>
      </c>
      <c r="M3" s="550" t="s">
        <v>309</v>
      </c>
      <c r="N3" s="556" t="s">
        <v>310</v>
      </c>
      <c r="O3" s="556"/>
      <c r="P3" s="556"/>
      <c r="Q3" s="556" t="s">
        <v>311</v>
      </c>
      <c r="R3" s="556" t="s">
        <v>312</v>
      </c>
      <c r="S3" s="550" t="s">
        <v>313</v>
      </c>
      <c r="T3" s="556" t="s">
        <v>314</v>
      </c>
      <c r="U3" s="550" t="s">
        <v>362</v>
      </c>
      <c r="V3" s="550" t="s">
        <v>361</v>
      </c>
      <c r="W3" s="550" t="s">
        <v>367</v>
      </c>
      <c r="X3" s="550" t="s">
        <v>368</v>
      </c>
      <c r="Y3" s="550" t="s">
        <v>363</v>
      </c>
      <c r="Z3" s="550" t="s">
        <v>315</v>
      </c>
      <c r="AA3" s="550" t="s">
        <v>364</v>
      </c>
      <c r="AB3" s="550" t="s">
        <v>365</v>
      </c>
      <c r="AC3" s="550" t="s">
        <v>366</v>
      </c>
      <c r="AD3" s="550" t="s">
        <v>370</v>
      </c>
      <c r="AE3" s="550" t="s">
        <v>369</v>
      </c>
      <c r="AF3" s="556" t="s">
        <v>388</v>
      </c>
      <c r="AG3" s="550" t="s">
        <v>374</v>
      </c>
      <c r="AH3" s="550" t="s">
        <v>371</v>
      </c>
      <c r="AI3" s="550" t="s">
        <v>372</v>
      </c>
      <c r="AJ3" s="550" t="s">
        <v>316</v>
      </c>
      <c r="AK3" s="550" t="s">
        <v>373</v>
      </c>
      <c r="AL3" s="556" t="s">
        <v>529</v>
      </c>
      <c r="AM3" s="556" t="s">
        <v>317</v>
      </c>
      <c r="AN3" s="558" t="s">
        <v>257</v>
      </c>
      <c r="AO3" s="558" t="s">
        <v>298</v>
      </c>
      <c r="AP3" s="556" t="s">
        <v>318</v>
      </c>
      <c r="AQ3" s="558" t="s">
        <v>378</v>
      </c>
      <c r="AR3" s="558" t="s">
        <v>379</v>
      </c>
      <c r="AS3" s="558" t="s">
        <v>319</v>
      </c>
      <c r="AT3" s="558" t="s">
        <v>320</v>
      </c>
      <c r="AU3" s="558" t="s">
        <v>321</v>
      </c>
      <c r="AV3" s="558" t="s">
        <v>322</v>
      </c>
      <c r="AW3" s="558" t="s">
        <v>323</v>
      </c>
      <c r="AX3" s="558" t="s">
        <v>324</v>
      </c>
      <c r="AY3" s="558" t="s">
        <v>325</v>
      </c>
      <c r="AZ3" s="560"/>
      <c r="BA3" s="558" t="s">
        <v>326</v>
      </c>
      <c r="BB3" s="558" t="s">
        <v>327</v>
      </c>
      <c r="BC3" s="558" t="s">
        <v>328</v>
      </c>
      <c r="BD3" s="558" t="s">
        <v>380</v>
      </c>
      <c r="BE3" s="558" t="s">
        <v>381</v>
      </c>
      <c r="BF3" s="558" t="s">
        <v>382</v>
      </c>
      <c r="BG3" s="561" t="s">
        <v>329</v>
      </c>
      <c r="BH3" s="561" t="s">
        <v>330</v>
      </c>
      <c r="BI3" s="561" t="s">
        <v>331</v>
      </c>
      <c r="BJ3" s="561" t="s">
        <v>332</v>
      </c>
      <c r="BK3" s="561" t="s">
        <v>333</v>
      </c>
      <c r="BL3" s="561" t="s">
        <v>188</v>
      </c>
      <c r="BM3" s="561" t="s">
        <v>530</v>
      </c>
      <c r="BN3" s="561" t="s">
        <v>531</v>
      </c>
      <c r="BO3" s="558" t="s">
        <v>389</v>
      </c>
      <c r="BP3" s="558" t="s">
        <v>390</v>
      </c>
      <c r="BQ3" s="558" t="s">
        <v>334</v>
      </c>
      <c r="BR3" s="558" t="s">
        <v>391</v>
      </c>
      <c r="BS3" s="558" t="s">
        <v>392</v>
      </c>
      <c r="BT3" s="560"/>
      <c r="BU3" s="556" t="s">
        <v>300</v>
      </c>
      <c r="BV3" s="562" t="s">
        <v>335</v>
      </c>
      <c r="BW3" s="562" t="s">
        <v>403</v>
      </c>
      <c r="BX3" s="562" t="s">
        <v>402</v>
      </c>
      <c r="BY3" s="562" t="s">
        <v>393</v>
      </c>
      <c r="BZ3" s="562" t="s">
        <v>336</v>
      </c>
      <c r="CA3" s="562"/>
    </row>
    <row r="4" spans="1:79" s="217" customFormat="1" ht="22.5" customHeight="1" x14ac:dyDescent="0.4">
      <c r="A4" s="553"/>
      <c r="B4" s="555"/>
      <c r="C4" s="557"/>
      <c r="D4" s="551"/>
      <c r="E4" s="557"/>
      <c r="F4" s="557"/>
      <c r="G4" s="557"/>
      <c r="H4" s="551"/>
      <c r="I4" s="557"/>
      <c r="J4" s="557"/>
      <c r="K4" s="551"/>
      <c r="L4" s="551"/>
      <c r="M4" s="551"/>
      <c r="N4" s="218" t="s">
        <v>337</v>
      </c>
      <c r="O4" s="218" t="s">
        <v>338</v>
      </c>
      <c r="P4" s="218" t="s">
        <v>339</v>
      </c>
      <c r="Q4" s="557"/>
      <c r="R4" s="557"/>
      <c r="S4" s="551"/>
      <c r="T4" s="557"/>
      <c r="U4" s="551"/>
      <c r="V4" s="551"/>
      <c r="W4" s="551"/>
      <c r="X4" s="551"/>
      <c r="Y4" s="551"/>
      <c r="Z4" s="551"/>
      <c r="AA4" s="551"/>
      <c r="AB4" s="551"/>
      <c r="AC4" s="551"/>
      <c r="AD4" s="551"/>
      <c r="AE4" s="551"/>
      <c r="AF4" s="557"/>
      <c r="AG4" s="551"/>
      <c r="AH4" s="551"/>
      <c r="AI4" s="551"/>
      <c r="AJ4" s="551"/>
      <c r="AK4" s="551"/>
      <c r="AL4" s="557"/>
      <c r="AM4" s="557"/>
      <c r="AN4" s="559"/>
      <c r="AO4" s="559"/>
      <c r="AP4" s="557"/>
      <c r="AQ4" s="559"/>
      <c r="AR4" s="558"/>
      <c r="AS4" s="558"/>
      <c r="AT4" s="558"/>
      <c r="AU4" s="558"/>
      <c r="AV4" s="558"/>
      <c r="AW4" s="558"/>
      <c r="AX4" s="558"/>
      <c r="AY4" s="558"/>
      <c r="AZ4" s="560"/>
      <c r="BA4" s="558"/>
      <c r="BB4" s="558"/>
      <c r="BC4" s="558"/>
      <c r="BD4" s="558"/>
      <c r="BE4" s="558"/>
      <c r="BF4" s="558"/>
      <c r="BG4" s="561"/>
      <c r="BH4" s="561"/>
      <c r="BI4" s="561"/>
      <c r="BJ4" s="561"/>
      <c r="BK4" s="561"/>
      <c r="BL4" s="561"/>
      <c r="BM4" s="561"/>
      <c r="BN4" s="561"/>
      <c r="BO4" s="558"/>
      <c r="BP4" s="558"/>
      <c r="BQ4" s="558"/>
      <c r="BR4" s="558"/>
      <c r="BS4" s="558"/>
      <c r="BT4" s="560"/>
      <c r="BU4" s="556"/>
      <c r="BV4" s="562"/>
      <c r="BW4" s="562"/>
      <c r="BX4" s="562"/>
      <c r="BY4" s="562"/>
      <c r="BZ4" s="562"/>
      <c r="CA4" s="562"/>
    </row>
    <row r="5" spans="1:79" ht="33.75" customHeight="1" x14ac:dyDescent="0.4">
      <c r="A5" s="480" t="str">
        <f>IF(入力フォーム!$B$8="","",VLOOKUP(入力フォーム!$B$8,入力フォームマスタ!$B$28:$C$34,2,FALSE))</f>
        <v/>
      </c>
      <c r="B5" s="480" t="str">
        <f>IF(入力フォーム!$B$8="","",IF(入力フォーム!G13="","",入力フォーム!G13))</f>
        <v/>
      </c>
      <c r="C5" s="480" t="str">
        <f>IF(入力フォーム!$B$8="","",IF(入力フォーム!G14="","",入力フォーム!G14))</f>
        <v/>
      </c>
      <c r="D5" s="481"/>
      <c r="E5" s="482" t="str">
        <f>IF(入力フォーム!$B$8="","",IF(入力フォーム!G16="","",入力フォーム!G16))</f>
        <v/>
      </c>
      <c r="F5" s="482" t="str">
        <f>IF(入力フォーム!$B$8="","",IF(入力フォーム!G18="","",入力フォーム!G18))</f>
        <v/>
      </c>
      <c r="G5" s="482" t="str">
        <f>IF(入力フォーム!$B$8="","",IF(入力フォーム!G19="","",入力フォーム!G19))</f>
        <v/>
      </c>
      <c r="H5" s="483"/>
      <c r="I5" s="482" t="str">
        <f>IF(入力フォーム!$B$8="","",IF(入力フォーム!G21="","",入力フォーム!G21))</f>
        <v/>
      </c>
      <c r="J5" s="482" t="str">
        <f>IF(入力フォーム!$B$8="","",IF(入力フォーム!G22="","",入力フォーム!G22))</f>
        <v/>
      </c>
      <c r="K5" s="483"/>
      <c r="L5" s="483"/>
      <c r="M5" s="483"/>
      <c r="N5" s="484" t="str">
        <f>IF(入力フォーム!$B$8="","",IF(入力フォーム!G26="","",入力フォーム!G26))</f>
        <v/>
      </c>
      <c r="O5" s="482" t="str">
        <f>IF(入力フォーム!$B$8="","",IF(入力フォーム!G27="","",入力フォーム!G27))</f>
        <v/>
      </c>
      <c r="P5" s="482" t="str">
        <f>IF(入力フォーム!$B$8="","",IF(入力フォーム!G28="","",入力フォーム!G28))</f>
        <v/>
      </c>
      <c r="Q5" s="484" t="str">
        <f>IF(入力フォーム!$B$8="","",IF(入力フォーム!G29="","",入力フォーム!G29))</f>
        <v/>
      </c>
      <c r="R5" s="484" t="str">
        <f>IF(入力フォーム!$B$8="","",IF(入力フォーム!G30="","",入力フォーム!G30))</f>
        <v/>
      </c>
      <c r="S5" s="485"/>
      <c r="T5" s="482" t="str">
        <f>IF(入力フォーム!$B$8="","",IF(入力フォーム!G32="","",入力フォーム!G32))</f>
        <v/>
      </c>
      <c r="U5" s="485"/>
      <c r="V5" s="485"/>
      <c r="W5" s="485"/>
      <c r="X5" s="485"/>
      <c r="Y5" s="485"/>
      <c r="Z5" s="485"/>
      <c r="AA5" s="485"/>
      <c r="AB5" s="485"/>
      <c r="AC5" s="485"/>
      <c r="AD5" s="485"/>
      <c r="AE5" s="485"/>
      <c r="AF5" s="484" t="str">
        <f>IF(入力フォーム!$B$8="","",IF(入力フォーム!G44="","",入力フォーム!G44))</f>
        <v/>
      </c>
      <c r="AG5" s="485"/>
      <c r="AH5" s="485"/>
      <c r="AI5" s="485"/>
      <c r="AJ5" s="485"/>
      <c r="AK5" s="485"/>
      <c r="AL5" s="482" t="str">
        <f>IF(入力フォーム!$B$8="","",IF(入力フォーム!G50="","",入力フォーム!G50))</f>
        <v/>
      </c>
      <c r="AM5" s="484" t="str">
        <f>IF(入力フォーム!$B$8="","",IF(入力フォーム!G51="","",入力フォーム!G51))</f>
        <v/>
      </c>
      <c r="AN5" s="483"/>
      <c r="AO5" s="483"/>
      <c r="AP5" s="482" t="str">
        <f>IF(入力フォーム!$B$8="","",IF(入力フォーム!G54="","",入力フォーム!G54))</f>
        <v/>
      </c>
      <c r="AQ5" s="221"/>
      <c r="AR5" s="221"/>
      <c r="AS5" s="221"/>
      <c r="AT5" s="221"/>
      <c r="AU5" s="221"/>
      <c r="AV5" s="221"/>
      <c r="AW5" s="221"/>
      <c r="AX5" s="221"/>
      <c r="AY5" s="221"/>
      <c r="AZ5" s="222"/>
      <c r="BA5" s="221"/>
      <c r="BB5" s="221"/>
      <c r="BC5" s="221"/>
      <c r="BD5" s="221"/>
      <c r="BE5" s="221"/>
      <c r="BF5" s="221"/>
      <c r="BG5" s="219" t="str">
        <f>IF(入力フォーム!$B$8="","",IF(入力フォーム!G72="","",入力フォーム!G72))</f>
        <v/>
      </c>
      <c r="BH5" s="220" t="str">
        <f>IF(入力フォーム!$B$8="","",IF(入力フォーム!G73="","",入力フォーム!G73))</f>
        <v/>
      </c>
      <c r="BI5" s="219" t="str">
        <f>IF(入力フォーム!$B$8="","",IF(入力フォーム!G74="","",入力フォーム!G74))</f>
        <v/>
      </c>
      <c r="BJ5" s="220" t="str">
        <f>IF(入力フォーム!$B$8="","",IF(入力フォーム!G75="","",入力フォーム!G75))</f>
        <v/>
      </c>
      <c r="BK5" s="219" t="str">
        <f>IF(入力フォーム!$B$8="","",IF(入力フォーム!G76="","",入力フォーム!G76))</f>
        <v/>
      </c>
      <c r="BL5" s="219" t="str">
        <f>IF(入力フォーム!$B$8="","",IF(入力フォーム!G77="","",入力フォーム!G77))</f>
        <v/>
      </c>
      <c r="BM5" s="220" t="str">
        <f>IF(入力フォーム!$B$8="","",IF(入力フォーム!G78="","",入力フォーム!G78))</f>
        <v/>
      </c>
      <c r="BN5" s="220" t="str">
        <f>IF(入力フォーム!$B$8="","",IF(入力フォーム!G79="","",入力フォーム!G79))</f>
        <v/>
      </c>
      <c r="BO5" s="456"/>
      <c r="BP5" s="456"/>
      <c r="BQ5" s="456"/>
      <c r="BR5" s="456"/>
      <c r="BS5" s="456"/>
      <c r="BT5" s="455"/>
      <c r="BU5" s="220" t="str">
        <f>IF(入力フォーム!$B$8="","",IF(入力フォーム!G89="","",入力フォーム!G89))</f>
        <v/>
      </c>
      <c r="BV5" s="220" t="str">
        <f>IF(入力フォーム!$B$8="","",IF(入力フォーム!G90="","",入力フォーム!G90))</f>
        <v/>
      </c>
      <c r="BW5" s="219" t="str">
        <f>IF(入力フォーム!$B$8="","",IF(入力フォーム!G91="","",入力フォーム!G91))</f>
        <v/>
      </c>
      <c r="BX5" s="219" t="str">
        <f>IF(入力フォーム!$B$8="","",IF(入力フォーム!G92="","",入力フォーム!G92))</f>
        <v/>
      </c>
      <c r="BY5" s="220" t="str">
        <f>IF(入力フォーム!$B$8="","",IF(入力フォーム!G93="","",入力フォーム!G93))</f>
        <v/>
      </c>
      <c r="BZ5" s="301" t="str">
        <f>IF(入力フォーム!$B$8="","",IF(入力フォーム!G94="","",入力フォーム!G94))</f>
        <v/>
      </c>
      <c r="CA5" s="302" t="str">
        <f>IF(入力フォーム!$B$8="","",IF(入力フォーム!G95="","",入力フォーム!G95))</f>
        <v/>
      </c>
    </row>
  </sheetData>
  <sheetProtection algorithmName="SHA-512" hashValue="CEC8CNHqc9PLEtftLqWU+LQcOKKGd0nZsQwr73xxiDsdnDfIipBpvN9enZz4ngyw7evVlFwGWmD8jzkAvmBJPQ==" saltValue="yBxzMy80O712qcLD5SUbsA==" spinCount="100000" sheet="1" objects="1" scenarios="1"/>
  <autoFilter ref="A4:DJ4" xr:uid="{00000000-0001-0000-0000-000000000000}"/>
  <mergeCells count="77">
    <mergeCell ref="BZ3:CA4"/>
    <mergeCell ref="BY3:BY4"/>
    <mergeCell ref="BS3:BS4"/>
    <mergeCell ref="BT3:BT4"/>
    <mergeCell ref="BU3:BU4"/>
    <mergeCell ref="BV3:BV4"/>
    <mergeCell ref="BW3:BW4"/>
    <mergeCell ref="BX3:BX4"/>
    <mergeCell ref="BR3:BR4"/>
    <mergeCell ref="BG3:BG4"/>
    <mergeCell ref="BH3:BH4"/>
    <mergeCell ref="BI3:BI4"/>
    <mergeCell ref="BJ3:BJ4"/>
    <mergeCell ref="BK3:BK4"/>
    <mergeCell ref="BL3:BL4"/>
    <mergeCell ref="BM3:BM4"/>
    <mergeCell ref="BN3:BN4"/>
    <mergeCell ref="BO3:BO4"/>
    <mergeCell ref="BP3:BP4"/>
    <mergeCell ref="BQ3:BQ4"/>
    <mergeCell ref="BF3:BF4"/>
    <mergeCell ref="AU3:AU4"/>
    <mergeCell ref="AV3:AV4"/>
    <mergeCell ref="AW3:AW4"/>
    <mergeCell ref="AX3:AX4"/>
    <mergeCell ref="AY3:AY4"/>
    <mergeCell ref="AZ3:AZ4"/>
    <mergeCell ref="BA3:BA4"/>
    <mergeCell ref="BB3:BB4"/>
    <mergeCell ref="BC3:BC4"/>
    <mergeCell ref="BD3:BD4"/>
    <mergeCell ref="BE3:BE4"/>
    <mergeCell ref="AT3:AT4"/>
    <mergeCell ref="AI3:AI4"/>
    <mergeCell ref="AJ3:AJ4"/>
    <mergeCell ref="AK3:AK4"/>
    <mergeCell ref="AL3:AL4"/>
    <mergeCell ref="AM3:AM4"/>
    <mergeCell ref="AN3:AN4"/>
    <mergeCell ref="AO3:AO4"/>
    <mergeCell ref="AP3:AP4"/>
    <mergeCell ref="AQ3:AQ4"/>
    <mergeCell ref="AR3:AR4"/>
    <mergeCell ref="AS3:AS4"/>
    <mergeCell ref="AH3:AH4"/>
    <mergeCell ref="W3:W4"/>
    <mergeCell ref="X3:X4"/>
    <mergeCell ref="Y3:Y4"/>
    <mergeCell ref="Z3:Z4"/>
    <mergeCell ref="AA3:AA4"/>
    <mergeCell ref="AB3:AB4"/>
    <mergeCell ref="AC3:AC4"/>
    <mergeCell ref="AD3:AD4"/>
    <mergeCell ref="AE3:AE4"/>
    <mergeCell ref="AF3:AF4"/>
    <mergeCell ref="AG3:AG4"/>
    <mergeCell ref="V3:V4"/>
    <mergeCell ref="I3:I4"/>
    <mergeCell ref="J3:J4"/>
    <mergeCell ref="K3:K4"/>
    <mergeCell ref="L3:L4"/>
    <mergeCell ref="M3:M4"/>
    <mergeCell ref="N3:P3"/>
    <mergeCell ref="Q3:Q4"/>
    <mergeCell ref="R3:R4"/>
    <mergeCell ref="S3:S4"/>
    <mergeCell ref="T3:T4"/>
    <mergeCell ref="U3:U4"/>
    <mergeCell ref="H3:H4"/>
    <mergeCell ref="A1:E1"/>
    <mergeCell ref="A3:A4"/>
    <mergeCell ref="B3:B4"/>
    <mergeCell ref="C3:C4"/>
    <mergeCell ref="D3:D4"/>
    <mergeCell ref="E3:E4"/>
    <mergeCell ref="F3:F4"/>
    <mergeCell ref="G3:G4"/>
  </mergeCells>
  <phoneticPr fontId="4"/>
  <conditionalFormatting sqref="F5:G5">
    <cfRule type="notContainsBlanks" dxfId="110" priority="4">
      <formula>LEN(TRIM(F5))&gt;0</formula>
    </cfRule>
  </conditionalFormatting>
  <conditionalFormatting sqref="I5:J5">
    <cfRule type="notContainsBlanks" dxfId="109" priority="3">
      <formula>LEN(TRIM(I5))&gt;0</formula>
    </cfRule>
  </conditionalFormatting>
  <conditionalFormatting sqref="N5:R5">
    <cfRule type="notContainsBlanks" dxfId="108" priority="2">
      <formula>LEN(TRIM(N5))&gt;0</formula>
    </cfRule>
  </conditionalFormatting>
  <conditionalFormatting sqref="BU5:CA5">
    <cfRule type="notContainsBlanks" dxfId="107" priority="1">
      <formula>LEN(TRIM(BU5))&gt;0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A919E-7CF6-4032-A814-AD8AB3588E04}">
  <sheetPr>
    <tabColor theme="9" tint="0.59999389629810485"/>
    <pageSetUpPr fitToPage="1"/>
  </sheetPr>
  <dimension ref="B1:E24"/>
  <sheetViews>
    <sheetView view="pageBreakPreview" zoomScaleNormal="100" zoomScaleSheetLayoutView="100" workbookViewId="0">
      <selection activeCell="Y16" sqref="Y16"/>
    </sheetView>
  </sheetViews>
  <sheetFormatPr defaultColWidth="9" defaultRowHeight="18.75" customHeight="1" x14ac:dyDescent="0.4"/>
  <cols>
    <col min="1" max="1" width="2.5" style="19" customWidth="1"/>
    <col min="2" max="2" width="41.25" style="19" customWidth="1"/>
    <col min="3" max="3" width="47.5" style="19" customWidth="1"/>
    <col min="4" max="4" width="20" style="19" customWidth="1"/>
    <col min="5" max="6" width="9" style="19"/>
    <col min="7" max="30" width="3.125" style="19" customWidth="1"/>
    <col min="31" max="16384" width="9" style="19"/>
  </cols>
  <sheetData>
    <row r="1" spans="2:5" ht="18.75" customHeight="1" x14ac:dyDescent="0.4">
      <c r="D1" s="16" t="s">
        <v>108</v>
      </c>
    </row>
    <row r="2" spans="2:5" ht="18.75" customHeight="1" x14ac:dyDescent="0.4">
      <c r="B2" s="10" t="s">
        <v>193</v>
      </c>
      <c r="D2" s="7"/>
      <c r="E2" s="81"/>
    </row>
    <row r="3" spans="2:5" ht="18.75" customHeight="1" thickBot="1" x14ac:dyDescent="0.45">
      <c r="B3" s="17" t="s">
        <v>495</v>
      </c>
      <c r="C3" s="17"/>
      <c r="D3" s="6"/>
      <c r="E3" s="81"/>
    </row>
    <row r="4" spans="2:5" ht="18.75" customHeight="1" thickTop="1" x14ac:dyDescent="0.4">
      <c r="B4" s="12" t="s">
        <v>194</v>
      </c>
      <c r="C4" s="13" t="s">
        <v>195</v>
      </c>
      <c r="D4" s="18" t="s">
        <v>109</v>
      </c>
      <c r="E4" s="82"/>
    </row>
    <row r="5" spans="2:5" ht="22.5" customHeight="1" x14ac:dyDescent="0.4">
      <c r="B5" s="565" t="s">
        <v>120</v>
      </c>
      <c r="C5" s="14" t="s">
        <v>117</v>
      </c>
      <c r="D5" s="209" t="s">
        <v>464</v>
      </c>
      <c r="E5" s="82"/>
    </row>
    <row r="6" spans="2:5" ht="68.25" customHeight="1" x14ac:dyDescent="0.4">
      <c r="B6" s="566"/>
      <c r="C6" s="14" t="s">
        <v>496</v>
      </c>
      <c r="D6" s="209" t="s">
        <v>465</v>
      </c>
      <c r="E6" s="82"/>
    </row>
    <row r="7" spans="2:5" ht="22.5" customHeight="1" x14ac:dyDescent="0.4">
      <c r="B7" s="567"/>
      <c r="C7" s="14" t="s">
        <v>118</v>
      </c>
      <c r="D7" s="209" t="s">
        <v>466</v>
      </c>
      <c r="E7" s="82"/>
    </row>
    <row r="8" spans="2:5" ht="22.5" customHeight="1" x14ac:dyDescent="0.4">
      <c r="B8" s="565" t="s">
        <v>113</v>
      </c>
      <c r="C8" s="14" t="s">
        <v>119</v>
      </c>
      <c r="D8" s="209" t="s">
        <v>467</v>
      </c>
      <c r="E8" s="82"/>
    </row>
    <row r="9" spans="2:5" ht="68.25" customHeight="1" x14ac:dyDescent="0.4">
      <c r="B9" s="566"/>
      <c r="C9" s="14" t="s">
        <v>497</v>
      </c>
      <c r="D9" s="209" t="s">
        <v>468</v>
      </c>
      <c r="E9" s="82"/>
    </row>
    <row r="10" spans="2:5" ht="22.5" customHeight="1" x14ac:dyDescent="0.4">
      <c r="B10" s="567"/>
      <c r="C10" s="14" t="s">
        <v>110</v>
      </c>
      <c r="D10" s="209" t="s">
        <v>469</v>
      </c>
      <c r="E10" s="82"/>
    </row>
    <row r="11" spans="2:5" ht="22.5" customHeight="1" x14ac:dyDescent="0.4">
      <c r="B11" s="565" t="s">
        <v>114</v>
      </c>
      <c r="C11" s="14" t="s">
        <v>119</v>
      </c>
      <c r="D11" s="209" t="s">
        <v>470</v>
      </c>
      <c r="E11" s="82"/>
    </row>
    <row r="12" spans="2:5" ht="68.25" customHeight="1" x14ac:dyDescent="0.4">
      <c r="B12" s="566"/>
      <c r="C12" s="14" t="s">
        <v>498</v>
      </c>
      <c r="D12" s="209" t="s">
        <v>471</v>
      </c>
      <c r="E12" s="82"/>
    </row>
    <row r="13" spans="2:5" ht="22.5" customHeight="1" x14ac:dyDescent="0.4">
      <c r="B13" s="567"/>
      <c r="C13" s="14" t="s">
        <v>111</v>
      </c>
      <c r="D13" s="209" t="s">
        <v>472</v>
      </c>
      <c r="E13" s="82"/>
    </row>
    <row r="14" spans="2:5" ht="22.5" customHeight="1" x14ac:dyDescent="0.4">
      <c r="B14" s="565" t="s">
        <v>115</v>
      </c>
      <c r="C14" s="14" t="s">
        <v>119</v>
      </c>
      <c r="D14" s="209" t="s">
        <v>473</v>
      </c>
      <c r="E14" s="82"/>
    </row>
    <row r="15" spans="2:5" ht="68.25" customHeight="1" x14ac:dyDescent="0.4">
      <c r="B15" s="566"/>
      <c r="C15" s="14" t="s">
        <v>499</v>
      </c>
      <c r="D15" s="209" t="s">
        <v>474</v>
      </c>
      <c r="E15" s="82"/>
    </row>
    <row r="16" spans="2:5" ht="22.5" customHeight="1" x14ac:dyDescent="0.4">
      <c r="B16" s="567"/>
      <c r="C16" s="14" t="s">
        <v>112</v>
      </c>
      <c r="D16" s="209" t="s">
        <v>475</v>
      </c>
      <c r="E16" s="82"/>
    </row>
    <row r="17" spans="2:5" ht="37.5" customHeight="1" thickBot="1" x14ac:dyDescent="0.45">
      <c r="B17" s="15" t="s">
        <v>116</v>
      </c>
      <c r="C17" s="14" t="s">
        <v>476</v>
      </c>
      <c r="D17" s="210"/>
      <c r="E17" s="82"/>
    </row>
    <row r="18" spans="2:5" ht="18.75" customHeight="1" thickTop="1" x14ac:dyDescent="0.15">
      <c r="B18" s="568" t="s">
        <v>189</v>
      </c>
      <c r="C18" s="568"/>
      <c r="D18" s="11"/>
      <c r="E18" s="81"/>
    </row>
    <row r="19" spans="2:5" ht="30" customHeight="1" x14ac:dyDescent="0.4">
      <c r="B19" s="563" t="s">
        <v>190</v>
      </c>
      <c r="C19" s="563"/>
      <c r="D19" s="7"/>
      <c r="E19" s="81"/>
    </row>
    <row r="20" spans="2:5" ht="18.75" customHeight="1" x14ac:dyDescent="0.4">
      <c r="B20" s="7"/>
      <c r="C20" s="7"/>
      <c r="D20" s="7"/>
      <c r="E20" s="81"/>
    </row>
    <row r="21" spans="2:5" ht="18.75" customHeight="1" x14ac:dyDescent="0.4">
      <c r="B21" s="7" t="s">
        <v>191</v>
      </c>
      <c r="C21" s="7"/>
      <c r="D21" s="7"/>
      <c r="E21" s="81"/>
    </row>
    <row r="22" spans="2:5" ht="30" customHeight="1" x14ac:dyDescent="0.4">
      <c r="B22" s="564" t="s">
        <v>121</v>
      </c>
      <c r="C22" s="564"/>
      <c r="D22" s="564"/>
      <c r="E22" s="81"/>
    </row>
    <row r="23" spans="2:5" ht="28.5" customHeight="1" x14ac:dyDescent="0.4">
      <c r="B23" s="564" t="s">
        <v>192</v>
      </c>
      <c r="C23" s="564"/>
      <c r="D23" s="564"/>
      <c r="E23" s="81"/>
    </row>
    <row r="24" spans="2:5" ht="18.75" customHeight="1" x14ac:dyDescent="0.4">
      <c r="E24" s="81"/>
    </row>
  </sheetData>
  <sheetProtection algorithmName="SHA-512" hashValue="JhY+4cHfWG/nROr8qYchzUfgZBOUjsQUAS0SWqFzTYo3uXri5C+fy8qE+O9xSoDc3deqx7/JJf65NldIR49xCg==" saltValue="gkJ+j2fvKDHi6VOge5qFbQ==" spinCount="100000" sheet="1" selectLockedCells="1" selectUnlockedCells="1"/>
  <mergeCells count="8">
    <mergeCell ref="B19:C19"/>
    <mergeCell ref="B23:D23"/>
    <mergeCell ref="B22:D22"/>
    <mergeCell ref="B5:B7"/>
    <mergeCell ref="B8:B10"/>
    <mergeCell ref="B11:B13"/>
    <mergeCell ref="B14:B16"/>
    <mergeCell ref="B18:C18"/>
  </mergeCells>
  <phoneticPr fontId="4"/>
  <pageMargins left="0.39370078740157483" right="0.39370078740157483" top="0.74803149606299213" bottom="0.74803149606299213" header="0.31496062992125984" footer="0.31496062992125984"/>
  <pageSetup paperSize="9" scale="7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79A28-28A7-4151-A814-1C601F4B975B}">
  <sheetPr>
    <tabColor theme="7" tint="0.79998168889431442"/>
    <pageSetUpPr fitToPage="1"/>
  </sheetPr>
  <dimension ref="A1:DR60"/>
  <sheetViews>
    <sheetView view="pageBreakPreview" zoomScale="90" zoomScaleNormal="90" zoomScaleSheetLayoutView="90" workbookViewId="0">
      <pane xSplit="11" ySplit="8" topLeftCell="L9" activePane="bottomRight" state="frozen"/>
      <selection pane="topRight" activeCell="L1" sqref="L1"/>
      <selection pane="bottomLeft" activeCell="A10" sqref="A10"/>
      <selection pane="bottomRight" activeCell="D10" sqref="D10"/>
    </sheetView>
  </sheetViews>
  <sheetFormatPr defaultColWidth="9" defaultRowHeight="16.5" customHeight="1" outlineLevelCol="1" x14ac:dyDescent="0.4"/>
  <cols>
    <col min="1" max="1" width="4.375" style="127" customWidth="1"/>
    <col min="2" max="2" width="2.5" style="106" customWidth="1"/>
    <col min="3" max="3" width="3.75" style="147" hidden="1" customWidth="1" outlineLevel="1"/>
    <col min="4" max="4" width="22.5" style="106" customWidth="1" collapsed="1"/>
    <col min="5" max="5" width="12.5" style="106" customWidth="1"/>
    <col min="6" max="6" width="10" style="106" customWidth="1"/>
    <col min="7" max="7" width="10" style="130" hidden="1" customWidth="1" outlineLevel="1"/>
    <col min="8" max="8" width="15" style="106" customWidth="1" collapsed="1"/>
    <col min="9" max="9" width="25" style="106" customWidth="1"/>
    <col min="10" max="10" width="30" style="106" customWidth="1"/>
    <col min="11" max="11" width="10" style="130" hidden="1" customWidth="1" outlineLevel="1"/>
    <col min="12" max="12" width="25" style="106" customWidth="1" collapsed="1"/>
    <col min="13" max="13" width="17.5" style="106" customWidth="1"/>
    <col min="14" max="16" width="6.25" style="130" hidden="1" customWidth="1" outlineLevel="1"/>
    <col min="17" max="17" width="10.625" style="106" customWidth="1" collapsed="1"/>
    <col min="18" max="19" width="22.25" style="106" customWidth="1"/>
    <col min="20" max="21" width="16.25" style="106" customWidth="1"/>
    <col min="22" max="22" width="6.25" style="130" hidden="1" customWidth="1" outlineLevel="1"/>
    <col min="23" max="23" width="30" style="106" customWidth="1" collapsed="1"/>
    <col min="24" max="34" width="6.375" style="130" hidden="1" customWidth="1" outlineLevel="1"/>
    <col min="35" max="35" width="11.25" style="106" customWidth="1" collapsed="1"/>
    <col min="36" max="40" width="6.375" style="130" hidden="1" customWidth="1" outlineLevel="1"/>
    <col min="41" max="41" width="17.5" style="106" customWidth="1" collapsed="1"/>
    <col min="42" max="42" width="10" style="106" customWidth="1"/>
    <col min="43" max="44" width="6.25" style="106" hidden="1" customWidth="1" outlineLevel="1"/>
    <col min="45" max="45" width="32.5" style="106" customWidth="1" collapsed="1"/>
    <col min="46" max="54" width="6.25" style="106" hidden="1" customWidth="1" outlineLevel="1"/>
    <col min="55" max="55" width="2.5" style="106" customWidth="1" collapsed="1"/>
    <col min="56" max="61" width="6.25" style="106" hidden="1" customWidth="1" outlineLevel="1"/>
    <col min="62" max="62" width="7.5" style="106" customWidth="1" collapsed="1"/>
    <col min="63" max="63" width="16.25" style="106" customWidth="1"/>
    <col min="64" max="64" width="6.25" style="106" customWidth="1"/>
    <col min="65" max="65" width="15" style="106" customWidth="1"/>
    <col min="66" max="66" width="10" style="106" customWidth="1"/>
    <col min="67" max="67" width="9" style="106"/>
    <col min="68" max="69" width="25" style="106" customWidth="1"/>
    <col min="70" max="74" width="6.25" style="106" hidden="1" customWidth="1" outlineLevel="1"/>
    <col min="75" max="75" width="2.5" style="106" customWidth="1" collapsed="1"/>
    <col min="76" max="76" width="17.5" style="106" customWidth="1"/>
    <col min="77" max="77" width="18.875" style="106" customWidth="1"/>
    <col min="78" max="79" width="12.5" style="106" customWidth="1"/>
    <col min="80" max="80" width="31.25" style="106" customWidth="1"/>
    <col min="81" max="81" width="22.5" style="106" customWidth="1"/>
    <col min="82" max="82" width="16.25" style="106" customWidth="1"/>
    <col min="83" max="83" width="9" style="106"/>
    <col min="84" max="121" width="9" style="106" hidden="1" customWidth="1" outlineLevel="1"/>
    <col min="122" max="122" width="9" style="106" collapsed="1"/>
    <col min="123" max="16384" width="9" style="106"/>
  </cols>
  <sheetData>
    <row r="1" spans="1:121" ht="30" customHeight="1" x14ac:dyDescent="0.4">
      <c r="A1" s="577" t="s">
        <v>611</v>
      </c>
      <c r="B1" s="577"/>
      <c r="C1" s="577"/>
      <c r="D1" s="577"/>
      <c r="E1" s="577"/>
      <c r="F1" s="577"/>
      <c r="G1" s="577"/>
      <c r="H1" s="577"/>
      <c r="I1" s="577"/>
      <c r="J1" s="106" t="s">
        <v>482</v>
      </c>
    </row>
    <row r="2" spans="1:121" s="127" customFormat="1" ht="7.5" customHeight="1" x14ac:dyDescent="0.4">
      <c r="C2" s="223"/>
    </row>
    <row r="3" spans="1:121" s="107" customFormat="1" ht="30" customHeight="1" x14ac:dyDescent="0.4">
      <c r="A3" s="127"/>
      <c r="C3" s="147"/>
      <c r="D3" s="106" t="s">
        <v>461</v>
      </c>
      <c r="E3" s="106" t="s">
        <v>462</v>
      </c>
      <c r="G3" s="149"/>
      <c r="I3" s="106"/>
      <c r="K3" s="149"/>
      <c r="N3" s="149"/>
      <c r="O3" s="149"/>
      <c r="P3" s="149"/>
      <c r="Q3" s="150"/>
      <c r="V3" s="149"/>
      <c r="X3" s="149"/>
      <c r="Y3" s="149"/>
      <c r="Z3" s="149"/>
      <c r="AA3" s="149"/>
      <c r="AB3" s="149"/>
      <c r="AC3" s="149"/>
      <c r="AD3" s="149"/>
      <c r="AE3" s="149"/>
      <c r="AF3" s="149"/>
      <c r="AG3" s="149"/>
      <c r="AH3" s="149"/>
      <c r="AJ3" s="149"/>
      <c r="AK3" s="149"/>
      <c r="AL3" s="149"/>
      <c r="AM3" s="149"/>
      <c r="AN3" s="149"/>
    </row>
    <row r="4" spans="1:121" s="134" customFormat="1" ht="15" customHeight="1" x14ac:dyDescent="0.15">
      <c r="C4" s="145"/>
      <c r="D4" s="134" t="s">
        <v>375</v>
      </c>
      <c r="E4" s="134" t="s">
        <v>376</v>
      </c>
      <c r="F4" s="134" t="s">
        <v>376</v>
      </c>
      <c r="H4" s="134" t="s">
        <v>375</v>
      </c>
      <c r="I4" s="134" t="s">
        <v>376</v>
      </c>
      <c r="J4" s="134" t="s">
        <v>376</v>
      </c>
      <c r="L4" s="134" t="s">
        <v>376</v>
      </c>
      <c r="M4" s="134" t="s">
        <v>376</v>
      </c>
      <c r="Q4" s="134" t="s">
        <v>376</v>
      </c>
      <c r="R4" s="134" t="s">
        <v>376</v>
      </c>
      <c r="S4" s="134" t="s">
        <v>376</v>
      </c>
      <c r="T4" s="134" t="s">
        <v>376</v>
      </c>
      <c r="U4" s="134" t="s">
        <v>376</v>
      </c>
      <c r="W4" s="134" t="s">
        <v>376</v>
      </c>
      <c r="AI4" s="134" t="s">
        <v>375</v>
      </c>
      <c r="AO4" s="134" t="s">
        <v>375</v>
      </c>
      <c r="AP4" s="134" t="s">
        <v>376</v>
      </c>
      <c r="AS4" s="134" t="s">
        <v>376</v>
      </c>
      <c r="BJ4" s="134" t="s">
        <v>376</v>
      </c>
      <c r="BK4" s="134" t="s">
        <v>376</v>
      </c>
      <c r="BL4" s="134" t="s">
        <v>376</v>
      </c>
      <c r="BM4" s="134" t="s">
        <v>376</v>
      </c>
      <c r="BN4" s="134" t="s">
        <v>376</v>
      </c>
      <c r="BO4" s="134" t="s">
        <v>375</v>
      </c>
      <c r="BP4" s="134" t="s">
        <v>376</v>
      </c>
      <c r="BQ4" s="134" t="s">
        <v>376</v>
      </c>
      <c r="BX4" s="134" t="s">
        <v>375</v>
      </c>
      <c r="BY4" s="134" t="s">
        <v>375</v>
      </c>
      <c r="BZ4" s="134" t="s">
        <v>376</v>
      </c>
      <c r="CA4" s="134" t="s">
        <v>376</v>
      </c>
      <c r="CB4" s="134" t="s">
        <v>376</v>
      </c>
      <c r="CC4" s="575" t="s">
        <v>376</v>
      </c>
      <c r="CD4" s="575"/>
    </row>
    <row r="5" spans="1:121" s="134" customFormat="1" ht="15" customHeight="1" thickBot="1" x14ac:dyDescent="0.2">
      <c r="A5" s="578" t="s">
        <v>433</v>
      </c>
      <c r="B5" s="578"/>
      <c r="C5" s="145"/>
      <c r="E5" s="134">
        <v>1</v>
      </c>
      <c r="F5" s="134">
        <v>2</v>
      </c>
      <c r="H5" s="134">
        <v>3</v>
      </c>
      <c r="I5" s="134">
        <v>4</v>
      </c>
      <c r="J5" s="134">
        <v>5</v>
      </c>
      <c r="L5" s="134">
        <v>6</v>
      </c>
      <c r="M5" s="134">
        <v>7</v>
      </c>
      <c r="Q5" s="169" t="s">
        <v>230</v>
      </c>
      <c r="R5" s="169" t="s">
        <v>231</v>
      </c>
      <c r="S5" s="169" t="s">
        <v>232</v>
      </c>
      <c r="T5" s="134">
        <v>9</v>
      </c>
      <c r="U5" s="134">
        <v>10</v>
      </c>
      <c r="W5" s="134">
        <v>11</v>
      </c>
      <c r="AI5" s="134">
        <v>12</v>
      </c>
      <c r="AO5" s="134">
        <v>13</v>
      </c>
      <c r="AP5" s="134">
        <v>14</v>
      </c>
      <c r="AS5" s="134">
        <v>15</v>
      </c>
      <c r="BJ5" s="169" t="s">
        <v>438</v>
      </c>
      <c r="BK5" s="169" t="s">
        <v>440</v>
      </c>
      <c r="BL5" s="169" t="s">
        <v>442</v>
      </c>
      <c r="BM5" s="169" t="s">
        <v>444</v>
      </c>
      <c r="BN5" s="134">
        <v>18</v>
      </c>
      <c r="BO5" s="134">
        <v>19</v>
      </c>
      <c r="BP5" s="134">
        <v>20</v>
      </c>
      <c r="BQ5" s="134">
        <v>21</v>
      </c>
      <c r="BX5" s="134">
        <v>22</v>
      </c>
      <c r="BY5" s="134">
        <v>23</v>
      </c>
      <c r="BZ5" s="134">
        <v>24</v>
      </c>
      <c r="CA5" s="134">
        <v>25</v>
      </c>
      <c r="CB5" s="134">
        <v>26</v>
      </c>
      <c r="CC5" s="576">
        <v>27</v>
      </c>
      <c r="CD5" s="576"/>
    </row>
    <row r="6" spans="1:121" s="111" customFormat="1" ht="22.5" customHeight="1" thickTop="1" x14ac:dyDescent="0.4">
      <c r="A6" s="584"/>
      <c r="B6" s="584"/>
      <c r="C6" s="146"/>
      <c r="D6" s="587" t="s">
        <v>124</v>
      </c>
      <c r="E6" s="589" t="s">
        <v>302</v>
      </c>
      <c r="F6" s="585" t="s">
        <v>347</v>
      </c>
      <c r="G6" s="586" t="s">
        <v>348</v>
      </c>
      <c r="H6" s="585" t="s">
        <v>303</v>
      </c>
      <c r="I6" s="585" t="s">
        <v>304</v>
      </c>
      <c r="J6" s="585" t="s">
        <v>305</v>
      </c>
      <c r="K6" s="586" t="s">
        <v>358</v>
      </c>
      <c r="L6" s="585" t="s">
        <v>306</v>
      </c>
      <c r="M6" s="585" t="s">
        <v>307</v>
      </c>
      <c r="N6" s="586" t="s">
        <v>308</v>
      </c>
      <c r="O6" s="586" t="s">
        <v>359</v>
      </c>
      <c r="P6" s="586" t="s">
        <v>309</v>
      </c>
      <c r="Q6" s="585" t="s">
        <v>537</v>
      </c>
      <c r="R6" s="585"/>
      <c r="S6" s="585"/>
      <c r="T6" s="585" t="s">
        <v>311</v>
      </c>
      <c r="U6" s="585" t="s">
        <v>312</v>
      </c>
      <c r="V6" s="586" t="s">
        <v>313</v>
      </c>
      <c r="W6" s="585" t="s">
        <v>314</v>
      </c>
      <c r="X6" s="586" t="s">
        <v>362</v>
      </c>
      <c r="Y6" s="586" t="s">
        <v>361</v>
      </c>
      <c r="Z6" s="586" t="s">
        <v>367</v>
      </c>
      <c r="AA6" s="586" t="s">
        <v>368</v>
      </c>
      <c r="AB6" s="586" t="s">
        <v>363</v>
      </c>
      <c r="AC6" s="586" t="s">
        <v>315</v>
      </c>
      <c r="AD6" s="586" t="s">
        <v>364</v>
      </c>
      <c r="AE6" s="586" t="s">
        <v>365</v>
      </c>
      <c r="AF6" s="586" t="s">
        <v>366</v>
      </c>
      <c r="AG6" s="586" t="s">
        <v>370</v>
      </c>
      <c r="AH6" s="586" t="s">
        <v>369</v>
      </c>
      <c r="AI6" s="585" t="s">
        <v>388</v>
      </c>
      <c r="AJ6" s="586" t="s">
        <v>374</v>
      </c>
      <c r="AK6" s="586" t="s">
        <v>371</v>
      </c>
      <c r="AL6" s="586" t="s">
        <v>372</v>
      </c>
      <c r="AM6" s="586" t="s">
        <v>316</v>
      </c>
      <c r="AN6" s="586" t="s">
        <v>373</v>
      </c>
      <c r="AO6" s="585" t="s">
        <v>529</v>
      </c>
      <c r="AP6" s="585" t="s">
        <v>317</v>
      </c>
      <c r="AQ6" s="581" t="s">
        <v>257</v>
      </c>
      <c r="AR6" s="581" t="s">
        <v>298</v>
      </c>
      <c r="AS6" s="585" t="s">
        <v>318</v>
      </c>
      <c r="AT6" s="581" t="s">
        <v>378</v>
      </c>
      <c r="AU6" s="581" t="s">
        <v>379</v>
      </c>
      <c r="AV6" s="581" t="s">
        <v>319</v>
      </c>
      <c r="AW6" s="581" t="s">
        <v>320</v>
      </c>
      <c r="AX6" s="581" t="s">
        <v>321</v>
      </c>
      <c r="AY6" s="581" t="s">
        <v>322</v>
      </c>
      <c r="AZ6" s="581" t="s">
        <v>323</v>
      </c>
      <c r="BA6" s="581" t="s">
        <v>324</v>
      </c>
      <c r="BB6" s="581" t="s">
        <v>325</v>
      </c>
      <c r="BC6" s="582"/>
      <c r="BD6" s="581" t="s">
        <v>326</v>
      </c>
      <c r="BE6" s="581" t="s">
        <v>327</v>
      </c>
      <c r="BF6" s="581" t="s">
        <v>328</v>
      </c>
      <c r="BG6" s="581" t="s">
        <v>380</v>
      </c>
      <c r="BH6" s="581" t="s">
        <v>381</v>
      </c>
      <c r="BI6" s="581" t="s">
        <v>382</v>
      </c>
      <c r="BJ6" s="583" t="s">
        <v>329</v>
      </c>
      <c r="BK6" s="583" t="s">
        <v>330</v>
      </c>
      <c r="BL6" s="583" t="s">
        <v>331</v>
      </c>
      <c r="BM6" s="583" t="s">
        <v>332</v>
      </c>
      <c r="BN6" s="583" t="s">
        <v>333</v>
      </c>
      <c r="BO6" s="583" t="s">
        <v>188</v>
      </c>
      <c r="BP6" s="583" t="s">
        <v>530</v>
      </c>
      <c r="BQ6" s="583" t="s">
        <v>531</v>
      </c>
      <c r="BR6" s="581" t="s">
        <v>389</v>
      </c>
      <c r="BS6" s="581" t="s">
        <v>390</v>
      </c>
      <c r="BT6" s="581" t="s">
        <v>334</v>
      </c>
      <c r="BU6" s="581" t="s">
        <v>391</v>
      </c>
      <c r="BV6" s="581" t="s">
        <v>392</v>
      </c>
      <c r="BW6" s="582"/>
      <c r="BX6" s="585" t="s">
        <v>300</v>
      </c>
      <c r="BY6" s="580" t="s">
        <v>335</v>
      </c>
      <c r="BZ6" s="580" t="s">
        <v>403</v>
      </c>
      <c r="CA6" s="580" t="s">
        <v>402</v>
      </c>
      <c r="CB6" s="580" t="s">
        <v>393</v>
      </c>
      <c r="CC6" s="569" t="s">
        <v>336</v>
      </c>
      <c r="CD6" s="570"/>
    </row>
    <row r="7" spans="1:121" s="111" customFormat="1" ht="22.5" customHeight="1" x14ac:dyDescent="0.4">
      <c r="A7" s="584"/>
      <c r="B7" s="584"/>
      <c r="C7" s="146"/>
      <c r="D7" s="588"/>
      <c r="E7" s="589"/>
      <c r="F7" s="585"/>
      <c r="G7" s="586"/>
      <c r="H7" s="585"/>
      <c r="I7" s="585"/>
      <c r="J7" s="585"/>
      <c r="K7" s="586"/>
      <c r="L7" s="585"/>
      <c r="M7" s="585"/>
      <c r="N7" s="586"/>
      <c r="O7" s="586"/>
      <c r="P7" s="586"/>
      <c r="Q7" s="135" t="s">
        <v>337</v>
      </c>
      <c r="R7" s="135" t="s">
        <v>338</v>
      </c>
      <c r="S7" s="135" t="s">
        <v>339</v>
      </c>
      <c r="T7" s="585"/>
      <c r="U7" s="585"/>
      <c r="V7" s="586"/>
      <c r="W7" s="585"/>
      <c r="X7" s="586"/>
      <c r="Y7" s="586"/>
      <c r="Z7" s="586"/>
      <c r="AA7" s="586"/>
      <c r="AB7" s="586"/>
      <c r="AC7" s="586"/>
      <c r="AD7" s="586"/>
      <c r="AE7" s="586"/>
      <c r="AF7" s="586"/>
      <c r="AG7" s="586"/>
      <c r="AH7" s="586"/>
      <c r="AI7" s="585"/>
      <c r="AJ7" s="586"/>
      <c r="AK7" s="586"/>
      <c r="AL7" s="586"/>
      <c r="AM7" s="586"/>
      <c r="AN7" s="586"/>
      <c r="AO7" s="585"/>
      <c r="AP7" s="585"/>
      <c r="AQ7" s="581"/>
      <c r="AR7" s="581"/>
      <c r="AS7" s="585"/>
      <c r="AT7" s="581"/>
      <c r="AU7" s="581"/>
      <c r="AV7" s="581"/>
      <c r="AW7" s="581"/>
      <c r="AX7" s="581"/>
      <c r="AY7" s="581"/>
      <c r="AZ7" s="581"/>
      <c r="BA7" s="581"/>
      <c r="BB7" s="581"/>
      <c r="BC7" s="582"/>
      <c r="BD7" s="581"/>
      <c r="BE7" s="581"/>
      <c r="BF7" s="581"/>
      <c r="BG7" s="581"/>
      <c r="BH7" s="581"/>
      <c r="BI7" s="581"/>
      <c r="BJ7" s="583"/>
      <c r="BK7" s="583"/>
      <c r="BL7" s="583"/>
      <c r="BM7" s="583"/>
      <c r="BN7" s="583"/>
      <c r="BO7" s="583"/>
      <c r="BP7" s="583"/>
      <c r="BQ7" s="583"/>
      <c r="BR7" s="581"/>
      <c r="BS7" s="581"/>
      <c r="BT7" s="581"/>
      <c r="BU7" s="581"/>
      <c r="BV7" s="581"/>
      <c r="BW7" s="582"/>
      <c r="BX7" s="585"/>
      <c r="BY7" s="580"/>
      <c r="BZ7" s="580"/>
      <c r="CA7" s="580"/>
      <c r="CB7" s="580"/>
      <c r="CC7" s="571"/>
      <c r="CD7" s="572"/>
      <c r="CF7" s="111" t="s">
        <v>411</v>
      </c>
    </row>
    <row r="8" spans="1:121" s="139" customFormat="1" ht="12" customHeight="1" x14ac:dyDescent="0.4">
      <c r="A8" s="579" t="s">
        <v>517</v>
      </c>
      <c r="B8" s="579"/>
      <c r="C8" s="148"/>
      <c r="D8" s="191"/>
      <c r="E8" s="190">
        <v>10</v>
      </c>
      <c r="F8" s="136">
        <v>8</v>
      </c>
      <c r="G8" s="137">
        <v>8</v>
      </c>
      <c r="H8" s="136">
        <v>1</v>
      </c>
      <c r="I8" s="136" t="s">
        <v>506</v>
      </c>
      <c r="J8" s="136" t="s">
        <v>506</v>
      </c>
      <c r="K8" s="137">
        <v>10</v>
      </c>
      <c r="L8" s="136" t="s">
        <v>506</v>
      </c>
      <c r="M8" s="136" t="s">
        <v>518</v>
      </c>
      <c r="N8" s="137">
        <v>50</v>
      </c>
      <c r="O8" s="137">
        <v>3</v>
      </c>
      <c r="P8" s="137">
        <v>10</v>
      </c>
      <c r="Q8" s="136" t="s">
        <v>528</v>
      </c>
      <c r="R8" s="136" t="s">
        <v>518</v>
      </c>
      <c r="S8" s="136" t="s">
        <v>518</v>
      </c>
      <c r="T8" s="136" t="s">
        <v>509</v>
      </c>
      <c r="U8" s="136" t="s">
        <v>509</v>
      </c>
      <c r="V8" s="137">
        <v>10</v>
      </c>
      <c r="W8" s="136" t="s">
        <v>506</v>
      </c>
      <c r="X8" s="137">
        <v>3</v>
      </c>
      <c r="Y8" s="137">
        <v>10</v>
      </c>
      <c r="Z8" s="137">
        <v>1</v>
      </c>
      <c r="AA8" s="137">
        <v>1</v>
      </c>
      <c r="AB8" s="137">
        <v>1</v>
      </c>
      <c r="AC8" s="137">
        <v>12</v>
      </c>
      <c r="AD8" s="137">
        <v>2</v>
      </c>
      <c r="AE8" s="137">
        <v>3</v>
      </c>
      <c r="AF8" s="137">
        <v>5</v>
      </c>
      <c r="AG8" s="137">
        <v>1</v>
      </c>
      <c r="AH8" s="137">
        <v>1</v>
      </c>
      <c r="AI8" s="136">
        <v>1</v>
      </c>
      <c r="AJ8" s="137">
        <v>10</v>
      </c>
      <c r="AK8" s="137">
        <v>12</v>
      </c>
      <c r="AL8" s="137">
        <v>2</v>
      </c>
      <c r="AM8" s="137">
        <v>3</v>
      </c>
      <c r="AN8" s="137">
        <v>5</v>
      </c>
      <c r="AO8" s="136" t="s">
        <v>510</v>
      </c>
      <c r="AP8" s="136">
        <v>8</v>
      </c>
      <c r="AQ8" s="138"/>
      <c r="AR8" s="138"/>
      <c r="AS8" s="136" t="s">
        <v>519</v>
      </c>
      <c r="AT8" s="138"/>
      <c r="AU8" s="138"/>
      <c r="AV8" s="138"/>
      <c r="AW8" s="138"/>
      <c r="AX8" s="138"/>
      <c r="AY8" s="138"/>
      <c r="AZ8" s="138"/>
      <c r="BA8" s="138"/>
      <c r="BB8" s="138"/>
      <c r="BD8" s="138"/>
      <c r="BE8" s="138"/>
      <c r="BF8" s="138"/>
      <c r="BG8" s="138"/>
      <c r="BH8" s="138"/>
      <c r="BI8" s="138"/>
      <c r="BJ8" s="140">
        <v>4</v>
      </c>
      <c r="BK8" s="140" t="s">
        <v>515</v>
      </c>
      <c r="BL8" s="140">
        <v>3</v>
      </c>
      <c r="BM8" s="140" t="s">
        <v>520</v>
      </c>
      <c r="BN8" s="140">
        <v>7</v>
      </c>
      <c r="BO8" s="140">
        <v>1</v>
      </c>
      <c r="BP8" s="140" t="s">
        <v>518</v>
      </c>
      <c r="BQ8" s="140" t="s">
        <v>515</v>
      </c>
      <c r="BR8" s="138"/>
      <c r="BS8" s="138"/>
      <c r="BT8" s="138"/>
      <c r="BU8" s="138"/>
      <c r="BV8" s="138"/>
      <c r="BX8" s="136">
        <v>1</v>
      </c>
      <c r="BY8" s="141">
        <v>1</v>
      </c>
      <c r="BZ8" s="141">
        <v>10</v>
      </c>
      <c r="CA8" s="141">
        <v>10</v>
      </c>
      <c r="CB8" s="141" t="s">
        <v>506</v>
      </c>
      <c r="CC8" s="573" t="s">
        <v>506</v>
      </c>
      <c r="CD8" s="574"/>
      <c r="CF8" s="171">
        <v>1</v>
      </c>
      <c r="CG8" s="171">
        <v>2</v>
      </c>
      <c r="CH8" s="171">
        <v>3</v>
      </c>
      <c r="CI8" s="171">
        <v>4</v>
      </c>
      <c r="CJ8" s="171">
        <v>5</v>
      </c>
      <c r="CK8" s="171">
        <v>6</v>
      </c>
      <c r="CL8" s="171">
        <v>7</v>
      </c>
      <c r="CM8" s="171" t="s">
        <v>434</v>
      </c>
      <c r="CN8" s="171" t="s">
        <v>435</v>
      </c>
      <c r="CO8" s="171" t="s">
        <v>436</v>
      </c>
      <c r="CP8" s="171">
        <v>9</v>
      </c>
      <c r="CQ8" s="171">
        <v>10</v>
      </c>
      <c r="CR8" s="171">
        <v>11</v>
      </c>
      <c r="CS8" s="171">
        <v>12</v>
      </c>
      <c r="CT8" s="171">
        <v>13</v>
      </c>
      <c r="CU8" s="171">
        <v>14</v>
      </c>
      <c r="CV8" s="171">
        <v>15</v>
      </c>
      <c r="CW8" s="171" t="s">
        <v>437</v>
      </c>
      <c r="CX8" s="171" t="s">
        <v>439</v>
      </c>
      <c r="CY8" s="171" t="s">
        <v>441</v>
      </c>
      <c r="CZ8" s="171" t="s">
        <v>443</v>
      </c>
      <c r="DA8" s="171">
        <v>18</v>
      </c>
      <c r="DB8" s="171">
        <v>19</v>
      </c>
      <c r="DC8" s="171">
        <v>20</v>
      </c>
      <c r="DD8" s="171">
        <v>21</v>
      </c>
      <c r="DE8" s="171">
        <v>22</v>
      </c>
      <c r="DF8" s="171">
        <v>23</v>
      </c>
      <c r="DG8" s="171">
        <v>24</v>
      </c>
      <c r="DH8" s="171">
        <v>25</v>
      </c>
      <c r="DI8" s="171">
        <v>26</v>
      </c>
      <c r="DJ8" s="173">
        <v>27</v>
      </c>
      <c r="DK8" s="173">
        <v>27</v>
      </c>
      <c r="DL8" s="173" t="s">
        <v>124</v>
      </c>
      <c r="DM8" s="173" t="s">
        <v>303</v>
      </c>
      <c r="DN8" s="175" t="s">
        <v>546</v>
      </c>
      <c r="DO8" s="175" t="s">
        <v>300</v>
      </c>
      <c r="DP8" s="175" t="s">
        <v>335</v>
      </c>
      <c r="DQ8" s="175" t="s">
        <v>336</v>
      </c>
    </row>
    <row r="9" spans="1:121" s="144" customFormat="1" ht="30" customHeight="1" x14ac:dyDescent="0.4">
      <c r="A9" s="310"/>
      <c r="B9" s="311" t="s">
        <v>445</v>
      </c>
      <c r="C9" s="312">
        <f>VALUE(LEFT(D9,1))</f>
        <v>1</v>
      </c>
      <c r="D9" s="457" t="s">
        <v>340</v>
      </c>
      <c r="E9" s="458"/>
      <c r="F9" s="459" t="s">
        <v>446</v>
      </c>
      <c r="G9" s="460"/>
      <c r="H9" s="460" t="s">
        <v>349</v>
      </c>
      <c r="I9" s="460" t="s">
        <v>447</v>
      </c>
      <c r="J9" s="460" t="s">
        <v>539</v>
      </c>
      <c r="K9" s="459"/>
      <c r="L9" s="460"/>
      <c r="M9" s="460"/>
      <c r="N9" s="461"/>
      <c r="O9" s="461"/>
      <c r="P9" s="461"/>
      <c r="Q9" s="462">
        <v>4648601</v>
      </c>
      <c r="R9" s="460" t="s">
        <v>448</v>
      </c>
      <c r="S9" s="460" t="s">
        <v>360</v>
      </c>
      <c r="T9" s="459" t="s">
        <v>449</v>
      </c>
      <c r="U9" s="459"/>
      <c r="V9" s="459"/>
      <c r="W9" s="463" t="s">
        <v>450</v>
      </c>
      <c r="X9" s="459"/>
      <c r="Y9" s="459"/>
      <c r="Z9" s="459"/>
      <c r="AA9" s="459"/>
      <c r="AB9" s="459"/>
      <c r="AC9" s="459"/>
      <c r="AD9" s="459"/>
      <c r="AE9" s="459"/>
      <c r="AF9" s="459"/>
      <c r="AG9" s="459"/>
      <c r="AH9" s="459"/>
      <c r="AI9" s="459" t="s">
        <v>377</v>
      </c>
      <c r="AJ9" s="459"/>
      <c r="AK9" s="459"/>
      <c r="AL9" s="459"/>
      <c r="AM9" s="459"/>
      <c r="AN9" s="459"/>
      <c r="AO9" s="464" t="s">
        <v>475</v>
      </c>
      <c r="AP9" s="459"/>
      <c r="AQ9" s="459"/>
      <c r="AR9" s="459"/>
      <c r="AS9" s="465"/>
      <c r="AT9" s="50"/>
      <c r="AU9" s="50"/>
      <c r="AV9" s="50"/>
      <c r="AW9" s="50"/>
      <c r="AX9" s="50"/>
      <c r="AY9" s="50"/>
      <c r="AZ9" s="50"/>
      <c r="BA9" s="50"/>
      <c r="BB9" s="50"/>
      <c r="BC9" s="143"/>
      <c r="BD9" s="50"/>
      <c r="BE9" s="50"/>
      <c r="BF9" s="50"/>
      <c r="BG9" s="50"/>
      <c r="BH9" s="50"/>
      <c r="BI9" s="50"/>
      <c r="BJ9" s="459" t="s">
        <v>383</v>
      </c>
      <c r="BK9" s="460" t="s">
        <v>451</v>
      </c>
      <c r="BL9" s="459" t="s">
        <v>452</v>
      </c>
      <c r="BM9" s="460" t="s">
        <v>453</v>
      </c>
      <c r="BN9" s="459" t="s">
        <v>454</v>
      </c>
      <c r="BO9" s="459" t="s">
        <v>384</v>
      </c>
      <c r="BP9" s="460" t="s">
        <v>455</v>
      </c>
      <c r="BQ9" s="460" t="s">
        <v>456</v>
      </c>
      <c r="BR9" s="50"/>
      <c r="BS9" s="50"/>
      <c r="BT9" s="50"/>
      <c r="BU9" s="50"/>
      <c r="BV9" s="50"/>
      <c r="BW9" s="143"/>
      <c r="BX9" s="465" t="s">
        <v>394</v>
      </c>
      <c r="BY9" s="470"/>
      <c r="BZ9" s="459" t="s">
        <v>457</v>
      </c>
      <c r="CA9" s="459"/>
      <c r="CB9" s="460" t="s">
        <v>458</v>
      </c>
      <c r="CC9" s="474"/>
      <c r="CD9" s="476" t="str">
        <f>DQ9</f>
        <v/>
      </c>
      <c r="CF9" s="172" t="str">
        <f>VLOOKUP($C$9,'入力フォームマスタ（複数一括申請）'!$A$3:$AE$9,2,FALSE)</f>
        <v>○</v>
      </c>
      <c r="CG9" s="172" t="str">
        <f>VLOOKUP($C$9,'入力フォームマスタ（複数一括申請）'!$A$3:$AE$9,3,FALSE)</f>
        <v>○</v>
      </c>
      <c r="CH9" s="172" t="str">
        <f>VLOOKUP($C$9,'入力フォームマスタ（複数一括申請）'!$A$3:$AE$9,4,FALSE)</f>
        <v>必須
Required</v>
      </c>
      <c r="CI9" s="172" t="str">
        <f>VLOOKUP($C$9,'入力フォームマスタ（複数一括申請）'!$A$3:$AE$9,5,FALSE)</f>
        <v>必須
Required</v>
      </c>
      <c r="CJ9" s="172" t="str">
        <f>VLOOKUP($C$9,'入力フォームマスタ（複数一括申請）'!$A$3:$AE$9,6,FALSE)</f>
        <v>必須
Required</v>
      </c>
      <c r="CK9" s="172" t="str">
        <f>VLOOKUP($C$9,'入力フォームマスタ（複数一括申請）'!$A$3:$AE$9,7,FALSE)</f>
        <v>○</v>
      </c>
      <c r="CL9" s="172" t="str">
        <f>VLOOKUP($C$9,'入力フォームマスタ（複数一括申請）'!$A$3:$AE$9,8,FALSE)</f>
        <v>○</v>
      </c>
      <c r="CM9" s="172" t="str">
        <f>IF(AND($C9&gt;0,$H9='入力フォームマスタ（複数一括申請）'!$C$22),"×",VLOOKUP($C9,'入力フォームマスタ（複数一括申請）'!$A$3:$AE$9,9,FALSE))</f>
        <v>○</v>
      </c>
      <c r="CN9" s="172" t="str">
        <f>CM9</f>
        <v>○</v>
      </c>
      <c r="CO9" s="172" t="str">
        <f>CN9</f>
        <v>○</v>
      </c>
      <c r="CP9" s="172" t="str">
        <f>IF(AND($C9&gt;0,$H9='入力フォームマスタ（複数一括申請）'!$C$22),"×",VLOOKUP($C9,'入力フォームマスタ（複数一括申請）'!$A$3:$AE$9,10,FALSE))</f>
        <v>○</v>
      </c>
      <c r="CQ9" s="172" t="str">
        <f>IF(AND($C9&gt;0,$H9='入力フォームマスタ（複数一括申請）'!$C$22),"×",VLOOKUP($C9,'入力フォームマスタ（複数一括申請）'!$A$3:$AE$9,11,FALSE))</f>
        <v>○</v>
      </c>
      <c r="CR9" s="172" t="str">
        <f>IF($AI9='入力フォームマスタ（複数一括申請）'!$D$16,'入力フォームマスタ（複数一括申請）'!$B$5,IF(OR($H9='入力フォームマスタ（複数一括申請）'!$C$21,$H9='入力フォームマスタ（複数一括申請）'!$C$22,$H9='入力フォームマスタ（複数一括申請）'!$C$24),"×",VLOOKUP($C9,'入力フォームマスタ（複数一括申請）'!$A$3:$AE$9,12,FALSE)))</f>
        <v>必須
Required</v>
      </c>
      <c r="CS9" s="172" t="str">
        <f>IF(OR($H9='入力フォームマスタ（複数一括申請）'!$C$21,$H9='入力フォームマスタ（複数一括申請）'!$C$22,$H9='入力フォームマスタ（複数一括申請）'!$C$24),"×",VLOOKUP($C9,'入力フォームマスタ（複数一括申請）'!$A$3:$AE$9,13,FALSE))</f>
        <v>○</v>
      </c>
      <c r="CT9" s="172" t="str">
        <f>IF(AND(3&lt;$C9,$C9&lt;7),VLOOKUP($C9,'入力フォームマスタ（複数一括申請）'!$A$3:$AE$9,14,FALSE),IF(AND($C9=3,OR($H9='入力フォームマスタ（複数一括申請）'!$C$16,$H9='入力フォームマスタ（複数一括申請）'!$C$17)),VLOOKUP($C9,'入力フォームマスタ（複数一括申請）'!$A$3:$AE$9,14,FALSE),IF(OR($H9='入力フォームマスタ（複数一括申請）'!$C$16,$H9='入力フォームマスタ（複数一括申請）'!$C$17),'入力フォームマスタ（複数一括申請）'!$B$5,IF($H9="",VLOOKUP($C9,'入力フォームマスタ（複数一括申請）'!$A$3:$AE$9,14,FALSE),"×"))))</f>
        <v>必須
Required</v>
      </c>
      <c r="CU9" s="172" t="str">
        <f>IF(OR($C9=4,$C9=5),VLOOKUP($C9,'入力フォームマスタ（複数一括申請）'!$A$3:$AE$9,15,FALSE),IF(AND(OR($C9&lt;2,$C9&gt;3),$H9='入力フォームマスタ（複数一括申請）'!$C$17),'入力フォームマスタ（複数一括申請）'!$B$5,IF(OR($H9='入力フォームマスタ（複数一括申請）'!$C$16,$H9='入力フォームマスタ（複数一括申請）'!$C$21,$H9='入力フォームマスタ（複数一括申請）'!$C$22,$H9='入力フォームマスタ（複数一括申請）'!$C$23),"×",IF(OR($H9='入力フォームマスタ（複数一括申請）'!$C$18,$H9='入力フォームマスタ（複数一括申請）'!$C$19,$H9='入力フォームマスタ（複数一括申請）'!$C$20,$H9='入力フォームマスタ（複数一括申請）'!$C$24),"○",VLOOKUP($C9,'入力フォームマスタ（複数一括申請）'!$A$3:$AE$9,15,FALSE)))))</f>
        <v>×</v>
      </c>
      <c r="CV9" s="172" t="str">
        <f>IF(OR($H9='入力フォームマスタ（複数一括申請）'!$C$16,$H9='入力フォームマスタ（複数一括申請）'!$C$21,$H9='入力フォームマスタ（複数一括申請）'!$C$22),"×",VLOOKUP($C9,'入力フォームマスタ（複数一括申請）'!$A$3:$AE$9,16,FALSE))</f>
        <v>×</v>
      </c>
      <c r="CW9" s="172" t="str">
        <f>IF(OR($H9='入力フォームマスタ（複数一括申請）'!$C$21,$H9='入力フォームマスタ（複数一括申請）'!$C$22,$H9='入力フォームマスタ（複数一括申請）'!$C$24),"×",VLOOKUP($C9,'入力フォームマスタ（複数一括申請）'!$A$3:$AE$9,17,FALSE))</f>
        <v>○</v>
      </c>
      <c r="CX9" s="172" t="str">
        <f>CW9</f>
        <v>○</v>
      </c>
      <c r="CY9" s="172" t="str">
        <f>CX9</f>
        <v>○</v>
      </c>
      <c r="CZ9" s="172" t="str">
        <f t="shared" ref="CZ9:DD10" si="0">CY9</f>
        <v>○</v>
      </c>
      <c r="DA9" s="172" t="str">
        <f t="shared" si="0"/>
        <v>○</v>
      </c>
      <c r="DB9" s="172" t="str">
        <f t="shared" si="0"/>
        <v>○</v>
      </c>
      <c r="DC9" s="172" t="str">
        <f t="shared" si="0"/>
        <v>○</v>
      </c>
      <c r="DD9" s="172" t="str">
        <f t="shared" si="0"/>
        <v>○</v>
      </c>
      <c r="DE9" s="172" t="str">
        <f>VLOOKUP($C$9,'入力フォームマスタ（複数一括申請）'!$A$3:$AE$9,18,FALSE)</f>
        <v>必須
Required</v>
      </c>
      <c r="DF9" s="172" t="str">
        <f>IF(OR(H9='入力フォームマスタ（複数一括申請）'!$C$16,'入力フォーム（複数一括申請）'!H9='入力フォームマスタ（複数一括申請）'!$C$17,'入力フォーム（複数一括申請）'!H9='入力フォームマスタ（複数一括申請）'!$C$21,'入力フォーム（複数一括申請）'!H9='入力フォームマスタ（複数一括申請）'!$C$22,'入力フォーム（複数一括申請）'!H9='入力フォームマスタ（複数一括申請）'!$C$23),"×",VLOOKUP($C9,'入力フォームマスタ（複数一括申請）'!$A$3:$AE$9,19,FALSE))</f>
        <v>×</v>
      </c>
      <c r="DG9" s="172" t="str">
        <f>VLOOKUP($C$9,'入力フォームマスタ（複数一括申請）'!$A$3:$AE$9,20,FALSE)</f>
        <v>必須
Required</v>
      </c>
      <c r="DH9" s="172" t="str">
        <f>VLOOKUP($C$9,'入力フォームマスタ（複数一括申請）'!$A$3:$AE$9,21,FALSE)</f>
        <v>○</v>
      </c>
      <c r="DI9" s="172" t="str">
        <f>VLOOKUP($C$9,'入力フォームマスタ（複数一括申請）'!$A$3:$AE$9,22,FALSE)</f>
        <v>必須
Required</v>
      </c>
      <c r="DJ9" s="174" t="str">
        <f>IF($C9="",VLOOKUP($C9,'入力フォームマスタ（複数一括申請）'!$A$3:$AE$9,23,FALSE),IF($C9&lt;7,VLOOKUP($C9,'入力フォームマスタ（複数一括申請）'!$A$3:$AE$9,23,FALSE),"×"))</f>
        <v>○</v>
      </c>
      <c r="DK9" s="174" t="str">
        <f>IF($C9="",VLOOKUP($C9,'入力フォームマスタ（複数一括申請）'!$A$3:$AE$9,23,FALSE),IF($C9=7,VLOOKUP($C9,'入力フォームマスタ（複数一括申請）'!$A$3:$AE$9,23,FALSE),"×"))</f>
        <v>×</v>
      </c>
      <c r="DL9" s="174" t="str">
        <f>MID($D9,3,4)</f>
        <v>新規登録</v>
      </c>
      <c r="DM9" s="174">
        <f>IFERROR(VLOOKUP($H9,'入力フォームマスタ（複数一括申請）'!$C$28:$D$36,2,FALSE),"")</f>
        <v>1</v>
      </c>
      <c r="DN9" s="176" t="str">
        <f>IF($DM9&lt;3,MID($H9,3,2),"")</f>
        <v>業者</v>
      </c>
      <c r="DO9" s="176" t="str">
        <f>IF($DM9=7,MID($H9,3,2),MID($D9,3,2))</f>
        <v>新規</v>
      </c>
      <c r="DP9" s="186" t="str">
        <f>MID($H9,3,3)</f>
        <v>業者</v>
      </c>
      <c r="DQ9" s="187" t="str">
        <f t="shared" ref="DQ9:DQ40" si="1">IF(C9=7,"相手先名のみ使用のため口座情報なし","")</f>
        <v/>
      </c>
    </row>
    <row r="10" spans="1:121" ht="33.75" customHeight="1" x14ac:dyDescent="0.4">
      <c r="A10" s="106"/>
      <c r="B10" s="127">
        <v>1</v>
      </c>
      <c r="C10" s="147" t="str">
        <f>IF(D10="","",VALUE(LEFT(D10,1)))</f>
        <v/>
      </c>
      <c r="D10" s="466"/>
      <c r="E10" s="467"/>
      <c r="F10" s="468"/>
      <c r="G10" s="469"/>
      <c r="H10" s="470"/>
      <c r="I10" s="470"/>
      <c r="J10" s="470"/>
      <c r="K10" s="469"/>
      <c r="L10" s="470"/>
      <c r="M10" s="470"/>
      <c r="N10" s="469"/>
      <c r="O10" s="469"/>
      <c r="P10" s="469"/>
      <c r="Q10" s="468"/>
      <c r="R10" s="470"/>
      <c r="S10" s="470"/>
      <c r="T10" s="468"/>
      <c r="U10" s="468"/>
      <c r="V10" s="471"/>
      <c r="W10" s="472"/>
      <c r="X10" s="471"/>
      <c r="Y10" s="471"/>
      <c r="Z10" s="471"/>
      <c r="AA10" s="471"/>
      <c r="AB10" s="471"/>
      <c r="AC10" s="471"/>
      <c r="AD10" s="471"/>
      <c r="AE10" s="471"/>
      <c r="AF10" s="471"/>
      <c r="AG10" s="471"/>
      <c r="AH10" s="471"/>
      <c r="AI10" s="468"/>
      <c r="AJ10" s="471"/>
      <c r="AK10" s="471"/>
      <c r="AL10" s="471"/>
      <c r="AM10" s="471"/>
      <c r="AN10" s="471"/>
      <c r="AO10" s="470"/>
      <c r="AP10" s="468"/>
      <c r="AQ10" s="469"/>
      <c r="AR10" s="469"/>
      <c r="AS10" s="470"/>
      <c r="AT10" s="142"/>
      <c r="AU10" s="142"/>
      <c r="AV10" s="142"/>
      <c r="AW10" s="142"/>
      <c r="AX10" s="142"/>
      <c r="AY10" s="142"/>
      <c r="AZ10" s="142"/>
      <c r="BA10" s="142"/>
      <c r="BB10" s="142"/>
      <c r="BC10" s="128"/>
      <c r="BD10" s="142"/>
      <c r="BE10" s="142"/>
      <c r="BF10" s="142"/>
      <c r="BG10" s="142"/>
      <c r="BH10" s="142"/>
      <c r="BI10" s="142"/>
      <c r="BJ10" s="468"/>
      <c r="BK10" s="470"/>
      <c r="BL10" s="468"/>
      <c r="BM10" s="470"/>
      <c r="BN10" s="468"/>
      <c r="BO10" s="468"/>
      <c r="BP10" s="470"/>
      <c r="BQ10" s="470"/>
      <c r="BR10" s="142"/>
      <c r="BS10" s="142"/>
      <c r="BT10" s="142"/>
      <c r="BU10" s="142"/>
      <c r="BV10" s="142"/>
      <c r="BW10" s="128"/>
      <c r="BX10" s="470"/>
      <c r="BY10" s="470"/>
      <c r="BZ10" s="468"/>
      <c r="CA10" s="468"/>
      <c r="CB10" s="470"/>
      <c r="CC10" s="475"/>
      <c r="CD10" s="477" t="str">
        <f>DQ10</f>
        <v/>
      </c>
      <c r="CF10" s="172" t="e">
        <f>VLOOKUP($C10,'入力フォームマスタ（複数一括申請）'!$A$3:$AE$9,2,FALSE)</f>
        <v>#N/A</v>
      </c>
      <c r="CG10" s="172" t="e">
        <f>VLOOKUP($C10,'入力フォームマスタ（複数一括申請）'!$A$3:$AE$9,3,FALSE)</f>
        <v>#N/A</v>
      </c>
      <c r="CH10" s="172" t="e">
        <f>VLOOKUP($C10,'入力フォームマスタ（複数一括申請）'!$A$3:$AE$9,4,FALSE)</f>
        <v>#N/A</v>
      </c>
      <c r="CI10" s="172" t="e">
        <f>VLOOKUP($C10,'入力フォームマスタ（複数一括申請）'!$A$3:$AE$9,5,FALSE)</f>
        <v>#N/A</v>
      </c>
      <c r="CJ10" s="172" t="e">
        <f>VLOOKUP($C10,'入力フォームマスタ（複数一括申請）'!$A$3:$AE$9,6,FALSE)</f>
        <v>#N/A</v>
      </c>
      <c r="CK10" s="172" t="e">
        <f>VLOOKUP($C10,'入力フォームマスタ（複数一括申請）'!$A$3:$AE$9,7,FALSE)</f>
        <v>#N/A</v>
      </c>
      <c r="CL10" s="172" t="e">
        <f>VLOOKUP($C10,'入力フォームマスタ（複数一括申請）'!$A$3:$AE$9,8,FALSE)</f>
        <v>#N/A</v>
      </c>
      <c r="CM10" s="172" t="e">
        <f>IF(AND($C10&gt;0,$H10='入力フォームマスタ（複数一括申請）'!$C$22),"×",VLOOKUP($C10,'入力フォームマスタ（複数一括申請）'!$A$3:$AE$9,9,FALSE))</f>
        <v>#N/A</v>
      </c>
      <c r="CN10" s="172" t="e">
        <f>CM10</f>
        <v>#N/A</v>
      </c>
      <c r="CO10" s="172" t="e">
        <f>CN10</f>
        <v>#N/A</v>
      </c>
      <c r="CP10" s="172" t="e">
        <f>IF(AND($C10&gt;0,$H10='入力フォームマスタ（複数一括申請）'!$C$22),"×",VLOOKUP($C10,'入力フォームマスタ（複数一括申請）'!$A$3:$AE$9,10,FALSE))</f>
        <v>#N/A</v>
      </c>
      <c r="CQ10" s="172" t="e">
        <f>IF(AND($C10&gt;0,$H10='入力フォームマスタ（複数一括申請）'!$C$22),"×",VLOOKUP($C10,'入力フォームマスタ（複数一括申請）'!$A$3:$AE$9,11,FALSE))</f>
        <v>#N/A</v>
      </c>
      <c r="CR10" s="172" t="e">
        <f>IF($AI10='入力フォームマスタ（複数一括申請）'!$D$16,'入力フォームマスタ（複数一括申請）'!$B$5,IF(OR($H10='入力フォームマスタ（複数一括申請）'!$C$21,$H10='入力フォームマスタ（複数一括申請）'!$C$22,$H10='入力フォームマスタ（複数一括申請）'!$C$24),"×",VLOOKUP($C10,'入力フォームマスタ（複数一括申請）'!$A$3:$AE$9,12,FALSE)))</f>
        <v>#N/A</v>
      </c>
      <c r="CS10" s="172" t="e">
        <f>IF(OR($H10='入力フォームマスタ（複数一括申請）'!$C$21,$H10='入力フォームマスタ（複数一括申請）'!$C$22,$H10='入力フォームマスタ（複数一括申請）'!$C$24),"×",VLOOKUP($C10,'入力フォームマスタ（複数一括申請）'!$A$3:$AE$9,13,FALSE))</f>
        <v>#N/A</v>
      </c>
      <c r="CT10" s="172" t="e">
        <f>IF(AND(3&lt;$C10,$C10&lt;7),VLOOKUP($C10,'入力フォームマスタ（複数一括申請）'!$A$3:$AE$9,14,FALSE),IF(AND($C10=3,OR($H10='入力フォームマスタ（複数一括申請）'!$C$16,$H10='入力フォームマスタ（複数一括申請）'!$C$17)),VLOOKUP($C10,'入力フォームマスタ（複数一括申請）'!$A$3:$AE$9,14,FALSE),IF(OR($H10='入力フォームマスタ（複数一括申請）'!$C$16,$H10='入力フォームマスタ（複数一括申請）'!$C$17),'入力フォームマスタ（複数一括申請）'!$B$5,IF($H10="",VLOOKUP($C10,'入力フォームマスタ（複数一括申請）'!$A$3:$AE$9,14,FALSE),"×"))))</f>
        <v>#N/A</v>
      </c>
      <c r="CU10" s="172" t="e">
        <f>IF(OR($C10=4,$C10=5),VLOOKUP($C10,'入力フォームマスタ（複数一括申請）'!$A$3:$AE$9,15,FALSE),IF(AND(OR($C10&lt;2,$C10&gt;3),$H10='入力フォームマスタ（複数一括申請）'!$C$17),'入力フォームマスタ（複数一括申請）'!$B$5,IF(OR($H10='入力フォームマスタ（複数一括申請）'!$C$16,$H10='入力フォームマスタ（複数一括申請）'!$C$21,$H10='入力フォームマスタ（複数一括申請）'!$C$22,$H10='入力フォームマスタ（複数一括申請）'!$C$23),"×",IF(OR($H10='入力フォームマスタ（複数一括申請）'!$C$18,$H10='入力フォームマスタ（複数一括申請）'!$C$19,$H10='入力フォームマスタ（複数一括申請）'!$C$20,$H10='入力フォームマスタ（複数一括申請）'!$C$24),"○",VLOOKUP($C10,'入力フォームマスタ（複数一括申請）'!$A$3:$AE$9,15,FALSE)))))</f>
        <v>#N/A</v>
      </c>
      <c r="CV10" s="172" t="e">
        <f>IF(OR($H10='入力フォームマスタ（複数一括申請）'!$C$16,$H10='入力フォームマスタ（複数一括申請）'!$C$21,$H10='入力フォームマスタ（複数一括申請）'!$C$22),"×",VLOOKUP($C10,'入力フォームマスタ（複数一括申請）'!$A$3:$AE$9,16,FALSE))</f>
        <v>#N/A</v>
      </c>
      <c r="CW10" s="172" t="e">
        <f>IF(OR($H10='入力フォームマスタ（複数一括申請）'!$C$21,$H10='入力フォームマスタ（複数一括申請）'!$C$22,$H10='入力フォームマスタ（複数一括申請）'!$C$24),"×",VLOOKUP($C10,'入力フォームマスタ（複数一括申請）'!$A$3:$AE$9,17,FALSE))</f>
        <v>#N/A</v>
      </c>
      <c r="CX10" s="172" t="e">
        <f>CW10</f>
        <v>#N/A</v>
      </c>
      <c r="CY10" s="172" t="e">
        <f>CX10</f>
        <v>#N/A</v>
      </c>
      <c r="CZ10" s="172" t="e">
        <f t="shared" si="0"/>
        <v>#N/A</v>
      </c>
      <c r="DA10" s="172" t="e">
        <f t="shared" si="0"/>
        <v>#N/A</v>
      </c>
      <c r="DB10" s="172" t="e">
        <f t="shared" si="0"/>
        <v>#N/A</v>
      </c>
      <c r="DC10" s="172" t="e">
        <f t="shared" si="0"/>
        <v>#N/A</v>
      </c>
      <c r="DD10" s="172" t="e">
        <f t="shared" si="0"/>
        <v>#N/A</v>
      </c>
      <c r="DE10" s="172" t="e">
        <f>VLOOKUP($C10,'入力フォームマスタ（複数一括申請）'!$A$3:$AE$9,18,FALSE)</f>
        <v>#N/A</v>
      </c>
      <c r="DF10" s="172" t="e">
        <f>IF(OR(H10='入力フォームマスタ（複数一括申請）'!$C$16,'入力フォーム（複数一括申請）'!H10='入力フォームマスタ（複数一括申請）'!$C$17,'入力フォーム（複数一括申請）'!H10='入力フォームマスタ（複数一括申請）'!$C$21,'入力フォーム（複数一括申請）'!H10='入力フォームマスタ（複数一括申請）'!$C$22,'入力フォーム（複数一括申請）'!H10='入力フォームマスタ（複数一括申請）'!$C$23),"×",VLOOKUP($C10,'入力フォームマスタ（複数一括申請）'!$A$3:$AE$9,19,FALSE))</f>
        <v>#N/A</v>
      </c>
      <c r="DG10" s="172" t="e">
        <f>VLOOKUP($C10,'入力フォームマスタ（複数一括申請）'!$A$3:$AE$9,20,FALSE)</f>
        <v>#N/A</v>
      </c>
      <c r="DH10" s="172" t="e">
        <f>VLOOKUP($C10,'入力フォームマスタ（複数一括申請）'!$A$3:$AE$9,21,FALSE)</f>
        <v>#N/A</v>
      </c>
      <c r="DI10" s="172" t="e">
        <f>VLOOKUP($C10,'入力フォームマスタ（複数一括申請）'!$A$3:$AE$9,22,FALSE)</f>
        <v>#N/A</v>
      </c>
      <c r="DJ10" s="174" t="e">
        <f>IF($C10="",VLOOKUP($C10,'入力フォームマスタ（複数一括申請）'!$A$3:$AE$9,23,FALSE),IF($C10&lt;7,VLOOKUP($C10,'入力フォームマスタ（複数一括申請）'!$A$3:$AE$9,23,FALSE),"×"))</f>
        <v>#N/A</v>
      </c>
      <c r="DK10" s="174" t="e">
        <f>IF($C10="",VLOOKUP($C10,'入力フォームマスタ（複数一括申請）'!$A$3:$AE$9,23,FALSE),IF($C10=7,VLOOKUP($C10,'入力フォームマスタ（複数一括申請）'!$A$3:$AE$9,23,FALSE),"×"))</f>
        <v>#N/A</v>
      </c>
      <c r="DL10" s="174" t="str">
        <f>MID($D10,3,4)</f>
        <v/>
      </c>
      <c r="DM10" s="174" t="str">
        <f>IFERROR(VLOOKUP($H10,'入力フォームマスタ（複数一括申請）'!$C$28:$D$36,2,FALSE),"")</f>
        <v/>
      </c>
      <c r="DN10" s="176" t="str">
        <f>IF($DM10&lt;3,MID($H10,3,2),"")</f>
        <v/>
      </c>
      <c r="DO10" s="176" t="str">
        <f>IF($DM10=7,MID($H10,3,2),MID($D10,3,2))</f>
        <v/>
      </c>
      <c r="DP10" s="186" t="str">
        <f>MID($H10,3,3)</f>
        <v/>
      </c>
      <c r="DQ10" s="187" t="str">
        <f t="shared" si="1"/>
        <v/>
      </c>
    </row>
    <row r="11" spans="1:121" ht="33.75" customHeight="1" x14ac:dyDescent="0.4">
      <c r="A11" s="106"/>
      <c r="B11" s="127">
        <v>2</v>
      </c>
      <c r="C11" s="147" t="str">
        <f t="shared" ref="C11:C59" si="2">IF(D11="","",VALUE(LEFT(D11,1)))</f>
        <v/>
      </c>
      <c r="D11" s="466"/>
      <c r="E11" s="467"/>
      <c r="F11" s="468"/>
      <c r="G11" s="469"/>
      <c r="H11" s="470"/>
      <c r="I11" s="470"/>
      <c r="J11" s="470"/>
      <c r="K11" s="469"/>
      <c r="L11" s="470"/>
      <c r="M11" s="470"/>
      <c r="N11" s="469"/>
      <c r="O11" s="469"/>
      <c r="P11" s="469"/>
      <c r="Q11" s="468"/>
      <c r="R11" s="470"/>
      <c r="S11" s="470"/>
      <c r="T11" s="468"/>
      <c r="U11" s="468"/>
      <c r="V11" s="471"/>
      <c r="W11" s="472"/>
      <c r="X11" s="471"/>
      <c r="Y11" s="471"/>
      <c r="Z11" s="471"/>
      <c r="AA11" s="471"/>
      <c r="AB11" s="471"/>
      <c r="AC11" s="471"/>
      <c r="AD11" s="471"/>
      <c r="AE11" s="471"/>
      <c r="AF11" s="471"/>
      <c r="AG11" s="471"/>
      <c r="AH11" s="471"/>
      <c r="AI11" s="468"/>
      <c r="AJ11" s="471"/>
      <c r="AK11" s="471"/>
      <c r="AL11" s="471"/>
      <c r="AM11" s="471"/>
      <c r="AN11" s="471"/>
      <c r="AO11" s="470"/>
      <c r="AP11" s="468"/>
      <c r="AQ11" s="469"/>
      <c r="AR11" s="469"/>
      <c r="AS11" s="470"/>
      <c r="AT11" s="142"/>
      <c r="AU11" s="142"/>
      <c r="AV11" s="142"/>
      <c r="AW11" s="142"/>
      <c r="AX11" s="142"/>
      <c r="AY11" s="142"/>
      <c r="AZ11" s="142"/>
      <c r="BA11" s="142"/>
      <c r="BB11" s="142"/>
      <c r="BC11" s="128"/>
      <c r="BD11" s="142"/>
      <c r="BE11" s="142"/>
      <c r="BF11" s="142"/>
      <c r="BG11" s="142"/>
      <c r="BH11" s="142"/>
      <c r="BI11" s="142"/>
      <c r="BJ11" s="468"/>
      <c r="BK11" s="470"/>
      <c r="BL11" s="468"/>
      <c r="BM11" s="470"/>
      <c r="BN11" s="468"/>
      <c r="BO11" s="468"/>
      <c r="BP11" s="470"/>
      <c r="BQ11" s="470"/>
      <c r="BR11" s="142"/>
      <c r="BS11" s="142"/>
      <c r="BT11" s="142"/>
      <c r="BU11" s="142"/>
      <c r="BV11" s="142"/>
      <c r="BW11" s="128"/>
      <c r="BX11" s="470"/>
      <c r="BY11" s="470"/>
      <c r="BZ11" s="468"/>
      <c r="CA11" s="468"/>
      <c r="CB11" s="470"/>
      <c r="CC11" s="475"/>
      <c r="CD11" s="477" t="str">
        <f t="shared" ref="CD11:CD59" si="3">DQ11</f>
        <v/>
      </c>
      <c r="CF11" s="172" t="e">
        <f>VLOOKUP($C11,'入力フォームマスタ（複数一括申請）'!$A$3:$AE$9,2,FALSE)</f>
        <v>#N/A</v>
      </c>
      <c r="CG11" s="172" t="e">
        <f>VLOOKUP($C11,'入力フォームマスタ（複数一括申請）'!$A$3:$AE$9,3,FALSE)</f>
        <v>#N/A</v>
      </c>
      <c r="CH11" s="172" t="e">
        <f>VLOOKUP($C11,'入力フォームマスタ（複数一括申請）'!$A$3:$AE$9,4,FALSE)</f>
        <v>#N/A</v>
      </c>
      <c r="CI11" s="172" t="e">
        <f>VLOOKUP($C11,'入力フォームマスタ（複数一括申請）'!$A$3:$AE$9,5,FALSE)</f>
        <v>#N/A</v>
      </c>
      <c r="CJ11" s="172" t="e">
        <f>VLOOKUP($C11,'入力フォームマスタ（複数一括申請）'!$A$3:$AE$9,6,FALSE)</f>
        <v>#N/A</v>
      </c>
      <c r="CK11" s="172" t="e">
        <f>VLOOKUP($C11,'入力フォームマスタ（複数一括申請）'!$A$3:$AE$9,7,FALSE)</f>
        <v>#N/A</v>
      </c>
      <c r="CL11" s="172" t="e">
        <f>VLOOKUP($C11,'入力フォームマスタ（複数一括申請）'!$A$3:$AE$9,8,FALSE)</f>
        <v>#N/A</v>
      </c>
      <c r="CM11" s="172" t="e">
        <f>IF(AND($C11&gt;0,$H11='入力フォームマスタ（複数一括申請）'!$C$22),"×",VLOOKUP($C11,'入力フォームマスタ（複数一括申請）'!$A$3:$AE$9,9,FALSE))</f>
        <v>#N/A</v>
      </c>
      <c r="CN11" s="172" t="e">
        <f t="shared" ref="CN11:CO11" si="4">CM11</f>
        <v>#N/A</v>
      </c>
      <c r="CO11" s="172" t="e">
        <f t="shared" si="4"/>
        <v>#N/A</v>
      </c>
      <c r="CP11" s="172" t="e">
        <f>IF(AND($C11&gt;0,$H11='入力フォームマスタ（複数一括申請）'!$C$22),"×",VLOOKUP($C11,'入力フォームマスタ（複数一括申請）'!$A$3:$AE$9,10,FALSE))</f>
        <v>#N/A</v>
      </c>
      <c r="CQ11" s="172" t="e">
        <f>IF(AND($C11&gt;0,$H11='入力フォームマスタ（複数一括申請）'!$C$22),"×",VLOOKUP($C11,'入力フォームマスタ（複数一括申請）'!$A$3:$AE$9,11,FALSE))</f>
        <v>#N/A</v>
      </c>
      <c r="CR11" s="172" t="e">
        <f>IF($AI11='入力フォームマスタ（複数一括申請）'!$D$16,'入力フォームマスタ（複数一括申請）'!$B$5,IF(OR($H11='入力フォームマスタ（複数一括申請）'!$C$21,$H11='入力フォームマスタ（複数一括申請）'!$C$22,$H11='入力フォームマスタ（複数一括申請）'!$C$24),"×",VLOOKUP($C11,'入力フォームマスタ（複数一括申請）'!$A$3:$AE$9,12,FALSE)))</f>
        <v>#N/A</v>
      </c>
      <c r="CS11" s="172" t="e">
        <f>IF(OR($H11='入力フォームマスタ（複数一括申請）'!$C$21,$H11='入力フォームマスタ（複数一括申請）'!$C$22,$H11='入力フォームマスタ（複数一括申請）'!$C$24),"×",VLOOKUP($C11,'入力フォームマスタ（複数一括申請）'!$A$3:$AE$9,13,FALSE))</f>
        <v>#N/A</v>
      </c>
      <c r="CT11" s="172" t="e">
        <f>IF(AND(3&lt;$C11,$C11&lt;7),VLOOKUP($C11,'入力フォームマスタ（複数一括申請）'!$A$3:$AE$9,14,FALSE),IF(AND($C11=3,OR($H11='入力フォームマスタ（複数一括申請）'!$C$16,$H11='入力フォームマスタ（複数一括申請）'!$C$17)),VLOOKUP($C11,'入力フォームマスタ（複数一括申請）'!$A$3:$AE$9,14,FALSE),IF(OR($H11='入力フォームマスタ（複数一括申請）'!$C$16,$H11='入力フォームマスタ（複数一括申請）'!$C$17),'入力フォームマスタ（複数一括申請）'!$B$5,IF($H11="",VLOOKUP($C11,'入力フォームマスタ（複数一括申請）'!$A$3:$AE$9,14,FALSE),"×"))))</f>
        <v>#N/A</v>
      </c>
      <c r="CU11" s="172" t="e">
        <f>IF(OR($C11=4,$C11=5),VLOOKUP($C11,'入力フォームマスタ（複数一括申請）'!$A$3:$AE$9,15,FALSE),IF(AND(OR($C11&lt;2,$C11&gt;3),$H11='入力フォームマスタ（複数一括申請）'!$C$17),'入力フォームマスタ（複数一括申請）'!$B$5,IF(OR($H11='入力フォームマスタ（複数一括申請）'!$C$16,$H11='入力フォームマスタ（複数一括申請）'!$C$21,$H11='入力フォームマスタ（複数一括申請）'!$C$22,$H11='入力フォームマスタ（複数一括申請）'!$C$23),"×",IF(OR($H11='入力フォームマスタ（複数一括申請）'!$C$18,$H11='入力フォームマスタ（複数一括申請）'!$C$19,$H11='入力フォームマスタ（複数一括申請）'!$C$20,$H11='入力フォームマスタ（複数一括申請）'!$C$24),"○",VLOOKUP($C11,'入力フォームマスタ（複数一括申請）'!$A$3:$AE$9,15,FALSE)))))</f>
        <v>#N/A</v>
      </c>
      <c r="CV11" s="172" t="e">
        <f>IF(OR($H11='入力フォームマスタ（複数一括申請）'!$C$16,$H11='入力フォームマスタ（複数一括申請）'!$C$21,$H11='入力フォームマスタ（複数一括申請）'!$C$22),"×",VLOOKUP($C11,'入力フォームマスタ（複数一括申請）'!$A$3:$AE$9,16,FALSE))</f>
        <v>#N/A</v>
      </c>
      <c r="CW11" s="172" t="e">
        <f>IF(OR($H11='入力フォームマスタ（複数一括申請）'!$C$21,$H11='入力フォームマスタ（複数一括申請）'!$C$22,$H11='入力フォームマスタ（複数一括申請）'!$C$24),"×",VLOOKUP($C11,'入力フォームマスタ（複数一括申請）'!$A$3:$AE$9,17,FALSE))</f>
        <v>#N/A</v>
      </c>
      <c r="CX11" s="172" t="e">
        <f t="shared" ref="CX11:CY11" si="5">CW11</f>
        <v>#N/A</v>
      </c>
      <c r="CY11" s="172" t="e">
        <f t="shared" si="5"/>
        <v>#N/A</v>
      </c>
      <c r="CZ11" s="172" t="e">
        <f t="shared" ref="CZ11:CZ49" si="6">CY11</f>
        <v>#N/A</v>
      </c>
      <c r="DA11" s="172" t="e">
        <f t="shared" ref="DA11:DA49" si="7">CZ11</f>
        <v>#N/A</v>
      </c>
      <c r="DB11" s="172" t="e">
        <f t="shared" ref="DB11:DB49" si="8">DA11</f>
        <v>#N/A</v>
      </c>
      <c r="DC11" s="172" t="e">
        <f t="shared" ref="DC11:DC49" si="9">DB11</f>
        <v>#N/A</v>
      </c>
      <c r="DD11" s="172" t="e">
        <f t="shared" ref="DD11:DD49" si="10">DC11</f>
        <v>#N/A</v>
      </c>
      <c r="DE11" s="172" t="e">
        <f>VLOOKUP($C11,'入力フォームマスタ（複数一括申請）'!$A$3:$AE$9,18,FALSE)</f>
        <v>#N/A</v>
      </c>
      <c r="DF11" s="172" t="e">
        <f>IF(OR(H11='入力フォームマスタ（複数一括申請）'!$C$16,'入力フォーム（複数一括申請）'!H11='入力フォームマスタ（複数一括申請）'!$C$17,'入力フォーム（複数一括申請）'!H11='入力フォームマスタ（複数一括申請）'!$C$21,'入力フォーム（複数一括申請）'!H11='入力フォームマスタ（複数一括申請）'!$C$22,'入力フォーム（複数一括申請）'!H11='入力フォームマスタ（複数一括申請）'!$C$23),"×",VLOOKUP($C11,'入力フォームマスタ（複数一括申請）'!$A$3:$AE$9,19,FALSE))</f>
        <v>#N/A</v>
      </c>
      <c r="DG11" s="172" t="e">
        <f>VLOOKUP($C11,'入力フォームマスタ（複数一括申請）'!$A$3:$AE$9,20,FALSE)</f>
        <v>#N/A</v>
      </c>
      <c r="DH11" s="172" t="e">
        <f>VLOOKUP($C11,'入力フォームマスタ（複数一括申請）'!$A$3:$AE$9,21,FALSE)</f>
        <v>#N/A</v>
      </c>
      <c r="DI11" s="172" t="e">
        <f>VLOOKUP($C11,'入力フォームマスタ（複数一括申請）'!$A$3:$AE$9,22,FALSE)</f>
        <v>#N/A</v>
      </c>
      <c r="DJ11" s="174" t="e">
        <f>IF($C11="",VLOOKUP($C11,'入力フォームマスタ（複数一括申請）'!$A$3:$AE$9,23,FALSE),IF($C11&lt;7,VLOOKUP($C11,'入力フォームマスタ（複数一括申請）'!$A$3:$AE$9,23,FALSE),"×"))</f>
        <v>#N/A</v>
      </c>
      <c r="DK11" s="174" t="e">
        <f>IF($C11="",VLOOKUP($C11,'入力フォームマスタ（複数一括申請）'!$A$3:$AE$9,23,FALSE),IF($C11=7,VLOOKUP($C11,'入力フォームマスタ（複数一括申請）'!$A$3:$AE$9,23,FALSE),"×"))</f>
        <v>#N/A</v>
      </c>
      <c r="DL11" s="174" t="str">
        <f t="shared" ref="DL11:DL59" si="11">MID($D11,3,4)</f>
        <v/>
      </c>
      <c r="DM11" s="174" t="str">
        <f>IFERROR(VLOOKUP($H11,'入力フォームマスタ（複数一括申請）'!$C$28:$D$36,2,FALSE),"")</f>
        <v/>
      </c>
      <c r="DN11" s="176" t="str">
        <f t="shared" ref="DN11:DN59" si="12">IF($DM11&lt;3,MID($H11,3,2),"")</f>
        <v/>
      </c>
      <c r="DO11" s="176" t="str">
        <f t="shared" ref="DO11:DO59" si="13">IF($DM11=7,MID($H11,3,2),MID($D11,3,2))</f>
        <v/>
      </c>
      <c r="DP11" s="186" t="str">
        <f t="shared" ref="DP11:DP59" si="14">MID($H11,3,3)</f>
        <v/>
      </c>
      <c r="DQ11" s="187" t="str">
        <f t="shared" si="1"/>
        <v/>
      </c>
    </row>
    <row r="12" spans="1:121" ht="33.75" customHeight="1" x14ac:dyDescent="0.4">
      <c r="A12" s="106"/>
      <c r="B12" s="127">
        <v>3</v>
      </c>
      <c r="C12" s="147" t="str">
        <f t="shared" si="2"/>
        <v/>
      </c>
      <c r="D12" s="466"/>
      <c r="E12" s="467"/>
      <c r="F12" s="468"/>
      <c r="G12" s="469"/>
      <c r="H12" s="470"/>
      <c r="I12" s="470"/>
      <c r="J12" s="470"/>
      <c r="K12" s="469"/>
      <c r="L12" s="470"/>
      <c r="M12" s="470"/>
      <c r="N12" s="469"/>
      <c r="O12" s="469"/>
      <c r="P12" s="469"/>
      <c r="Q12" s="468"/>
      <c r="R12" s="470"/>
      <c r="S12" s="470"/>
      <c r="T12" s="468"/>
      <c r="U12" s="468"/>
      <c r="V12" s="471"/>
      <c r="W12" s="472"/>
      <c r="X12" s="471"/>
      <c r="Y12" s="471"/>
      <c r="Z12" s="471"/>
      <c r="AA12" s="471"/>
      <c r="AB12" s="471"/>
      <c r="AC12" s="471"/>
      <c r="AD12" s="471"/>
      <c r="AE12" s="471"/>
      <c r="AF12" s="471"/>
      <c r="AG12" s="471"/>
      <c r="AH12" s="471"/>
      <c r="AI12" s="468"/>
      <c r="AJ12" s="471"/>
      <c r="AK12" s="471"/>
      <c r="AL12" s="471"/>
      <c r="AM12" s="471"/>
      <c r="AN12" s="471"/>
      <c r="AO12" s="470"/>
      <c r="AP12" s="468"/>
      <c r="AQ12" s="469"/>
      <c r="AR12" s="469"/>
      <c r="AS12" s="470"/>
      <c r="AT12" s="142"/>
      <c r="AU12" s="142"/>
      <c r="AV12" s="142"/>
      <c r="AW12" s="142"/>
      <c r="AX12" s="142"/>
      <c r="AY12" s="142"/>
      <c r="AZ12" s="142"/>
      <c r="BA12" s="142"/>
      <c r="BB12" s="142"/>
      <c r="BC12" s="128"/>
      <c r="BD12" s="142"/>
      <c r="BE12" s="142"/>
      <c r="BF12" s="142"/>
      <c r="BG12" s="142"/>
      <c r="BH12" s="142"/>
      <c r="BI12" s="142"/>
      <c r="BJ12" s="468"/>
      <c r="BK12" s="470"/>
      <c r="BL12" s="468"/>
      <c r="BM12" s="470"/>
      <c r="BN12" s="468"/>
      <c r="BO12" s="468"/>
      <c r="BP12" s="470"/>
      <c r="BQ12" s="470"/>
      <c r="BR12" s="142"/>
      <c r="BS12" s="142"/>
      <c r="BT12" s="142"/>
      <c r="BU12" s="142"/>
      <c r="BV12" s="142"/>
      <c r="BW12" s="128"/>
      <c r="BX12" s="470"/>
      <c r="BY12" s="470"/>
      <c r="BZ12" s="468"/>
      <c r="CA12" s="468"/>
      <c r="CB12" s="470"/>
      <c r="CC12" s="475"/>
      <c r="CD12" s="477" t="str">
        <f t="shared" si="3"/>
        <v/>
      </c>
      <c r="CF12" s="172" t="e">
        <f>VLOOKUP($C12,'入力フォームマスタ（複数一括申請）'!$A$3:$AE$9,2,FALSE)</f>
        <v>#N/A</v>
      </c>
      <c r="CG12" s="172" t="e">
        <f>VLOOKUP($C12,'入力フォームマスタ（複数一括申請）'!$A$3:$AE$9,3,FALSE)</f>
        <v>#N/A</v>
      </c>
      <c r="CH12" s="172" t="e">
        <f>VLOOKUP($C12,'入力フォームマスタ（複数一括申請）'!$A$3:$AE$9,4,FALSE)</f>
        <v>#N/A</v>
      </c>
      <c r="CI12" s="172" t="e">
        <f>VLOOKUP($C12,'入力フォームマスタ（複数一括申請）'!$A$3:$AE$9,5,FALSE)</f>
        <v>#N/A</v>
      </c>
      <c r="CJ12" s="172" t="e">
        <f>VLOOKUP($C12,'入力フォームマスタ（複数一括申請）'!$A$3:$AE$9,6,FALSE)</f>
        <v>#N/A</v>
      </c>
      <c r="CK12" s="172" t="e">
        <f>VLOOKUP($C12,'入力フォームマスタ（複数一括申請）'!$A$3:$AE$9,7,FALSE)</f>
        <v>#N/A</v>
      </c>
      <c r="CL12" s="172" t="e">
        <f>VLOOKUP($C12,'入力フォームマスタ（複数一括申請）'!$A$3:$AE$9,8,FALSE)</f>
        <v>#N/A</v>
      </c>
      <c r="CM12" s="172" t="e">
        <f>IF(AND($C12&gt;0,$H12='入力フォームマスタ（複数一括申請）'!$C$22),"×",VLOOKUP($C12,'入力フォームマスタ（複数一括申請）'!$A$3:$AE$9,9,FALSE))</f>
        <v>#N/A</v>
      </c>
      <c r="CN12" s="172" t="e">
        <f t="shared" ref="CN12:CO12" si="15">CM12</f>
        <v>#N/A</v>
      </c>
      <c r="CO12" s="172" t="e">
        <f t="shared" si="15"/>
        <v>#N/A</v>
      </c>
      <c r="CP12" s="172" t="e">
        <f>IF(AND($C12&gt;0,$H12='入力フォームマスタ（複数一括申請）'!$C$22),"×",VLOOKUP($C12,'入力フォームマスタ（複数一括申請）'!$A$3:$AE$9,10,FALSE))</f>
        <v>#N/A</v>
      </c>
      <c r="CQ12" s="172" t="e">
        <f>IF(AND($C12&gt;0,$H12='入力フォームマスタ（複数一括申請）'!$C$22),"×",VLOOKUP($C12,'入力フォームマスタ（複数一括申請）'!$A$3:$AE$9,11,FALSE))</f>
        <v>#N/A</v>
      </c>
      <c r="CR12" s="172" t="e">
        <f>IF($AI12='入力フォームマスタ（複数一括申請）'!$D$16,'入力フォームマスタ（複数一括申請）'!$B$5,IF(OR($H12='入力フォームマスタ（複数一括申請）'!$C$21,$H12='入力フォームマスタ（複数一括申請）'!$C$22,$H12='入力フォームマスタ（複数一括申請）'!$C$24),"×",VLOOKUP($C12,'入力フォームマスタ（複数一括申請）'!$A$3:$AE$9,12,FALSE)))</f>
        <v>#N/A</v>
      </c>
      <c r="CS12" s="172" t="e">
        <f>IF(OR($H12='入力フォームマスタ（複数一括申請）'!$C$21,$H12='入力フォームマスタ（複数一括申請）'!$C$22,$H12='入力フォームマスタ（複数一括申請）'!$C$24),"×",VLOOKUP($C12,'入力フォームマスタ（複数一括申請）'!$A$3:$AE$9,13,FALSE))</f>
        <v>#N/A</v>
      </c>
      <c r="CT12" s="172" t="e">
        <f>IF(AND(3&lt;$C12,$C12&lt;7),VLOOKUP($C12,'入力フォームマスタ（複数一括申請）'!$A$3:$AE$9,14,FALSE),IF(AND($C12=3,OR($H12='入力フォームマスタ（複数一括申請）'!$C$16,$H12='入力フォームマスタ（複数一括申請）'!$C$17)),VLOOKUP($C12,'入力フォームマスタ（複数一括申請）'!$A$3:$AE$9,14,FALSE),IF(OR($H12='入力フォームマスタ（複数一括申請）'!$C$16,$H12='入力フォームマスタ（複数一括申請）'!$C$17),'入力フォームマスタ（複数一括申請）'!$B$5,IF($H12="",VLOOKUP($C12,'入力フォームマスタ（複数一括申請）'!$A$3:$AE$9,14,FALSE),"×"))))</f>
        <v>#N/A</v>
      </c>
      <c r="CU12" s="172" t="e">
        <f>IF(OR($C12=4,$C12=5),VLOOKUP($C12,'入力フォームマスタ（複数一括申請）'!$A$3:$AE$9,15,FALSE),IF(AND(OR($C12&lt;2,$C12&gt;3),$H12='入力フォームマスタ（複数一括申請）'!$C$17),'入力フォームマスタ（複数一括申請）'!$B$5,IF(OR($H12='入力フォームマスタ（複数一括申請）'!$C$16,$H12='入力フォームマスタ（複数一括申請）'!$C$21,$H12='入力フォームマスタ（複数一括申請）'!$C$22,$H12='入力フォームマスタ（複数一括申請）'!$C$23),"×",IF(OR($H12='入力フォームマスタ（複数一括申請）'!$C$18,$H12='入力フォームマスタ（複数一括申請）'!$C$19,$H12='入力フォームマスタ（複数一括申請）'!$C$20,$H12='入力フォームマスタ（複数一括申請）'!$C$24),"○",VLOOKUP($C12,'入力フォームマスタ（複数一括申請）'!$A$3:$AE$9,15,FALSE)))))</f>
        <v>#N/A</v>
      </c>
      <c r="CV12" s="172" t="e">
        <f>IF(OR($H12='入力フォームマスタ（複数一括申請）'!$C$16,$H12='入力フォームマスタ（複数一括申請）'!$C$21,$H12='入力フォームマスタ（複数一括申請）'!$C$22),"×",VLOOKUP($C12,'入力フォームマスタ（複数一括申請）'!$A$3:$AE$9,16,FALSE))</f>
        <v>#N/A</v>
      </c>
      <c r="CW12" s="172" t="e">
        <f>IF(OR($H12='入力フォームマスタ（複数一括申請）'!$C$21,$H12='入力フォームマスタ（複数一括申請）'!$C$22,$H12='入力フォームマスタ（複数一括申請）'!$C$24),"×",VLOOKUP($C12,'入力フォームマスタ（複数一括申請）'!$A$3:$AE$9,17,FALSE))</f>
        <v>#N/A</v>
      </c>
      <c r="CX12" s="172" t="e">
        <f t="shared" ref="CX12:CY12" si="16">CW12</f>
        <v>#N/A</v>
      </c>
      <c r="CY12" s="172" t="e">
        <f t="shared" si="16"/>
        <v>#N/A</v>
      </c>
      <c r="CZ12" s="172" t="e">
        <f t="shared" si="6"/>
        <v>#N/A</v>
      </c>
      <c r="DA12" s="172" t="e">
        <f t="shared" si="7"/>
        <v>#N/A</v>
      </c>
      <c r="DB12" s="172" t="e">
        <f t="shared" si="8"/>
        <v>#N/A</v>
      </c>
      <c r="DC12" s="172" t="e">
        <f t="shared" si="9"/>
        <v>#N/A</v>
      </c>
      <c r="DD12" s="172" t="e">
        <f t="shared" si="10"/>
        <v>#N/A</v>
      </c>
      <c r="DE12" s="172" t="e">
        <f>VLOOKUP($C12,'入力フォームマスタ（複数一括申請）'!$A$3:$AE$9,18,FALSE)</f>
        <v>#N/A</v>
      </c>
      <c r="DF12" s="172" t="e">
        <f>IF(OR(H12='入力フォームマスタ（複数一括申請）'!$C$16,'入力フォーム（複数一括申請）'!H12='入力フォームマスタ（複数一括申請）'!$C$17,'入力フォーム（複数一括申請）'!H12='入力フォームマスタ（複数一括申請）'!$C$21,'入力フォーム（複数一括申請）'!H12='入力フォームマスタ（複数一括申請）'!$C$22,'入力フォーム（複数一括申請）'!H12='入力フォームマスタ（複数一括申請）'!$C$23),"×",VLOOKUP($C12,'入力フォームマスタ（複数一括申請）'!$A$3:$AE$9,19,FALSE))</f>
        <v>#N/A</v>
      </c>
      <c r="DG12" s="172" t="e">
        <f>VLOOKUP($C12,'入力フォームマスタ（複数一括申請）'!$A$3:$AE$9,20,FALSE)</f>
        <v>#N/A</v>
      </c>
      <c r="DH12" s="172" t="e">
        <f>VLOOKUP($C12,'入力フォームマスタ（複数一括申請）'!$A$3:$AE$9,21,FALSE)</f>
        <v>#N/A</v>
      </c>
      <c r="DI12" s="172" t="e">
        <f>VLOOKUP($C12,'入力フォームマスタ（複数一括申請）'!$A$3:$AE$9,22,FALSE)</f>
        <v>#N/A</v>
      </c>
      <c r="DJ12" s="174" t="e">
        <f>IF($C12="",VLOOKUP($C12,'入力フォームマスタ（複数一括申請）'!$A$3:$AE$9,23,FALSE),IF($C12&lt;7,VLOOKUP($C12,'入力フォームマスタ（複数一括申請）'!$A$3:$AE$9,23,FALSE),"×"))</f>
        <v>#N/A</v>
      </c>
      <c r="DK12" s="174" t="e">
        <f>IF($C12="",VLOOKUP($C12,'入力フォームマスタ（複数一括申請）'!$A$3:$AE$9,23,FALSE),IF($C12=7,VLOOKUP($C12,'入力フォームマスタ（複数一括申請）'!$A$3:$AE$9,23,FALSE),"×"))</f>
        <v>#N/A</v>
      </c>
      <c r="DL12" s="174" t="str">
        <f t="shared" si="11"/>
        <v/>
      </c>
      <c r="DM12" s="174" t="str">
        <f>IFERROR(VLOOKUP($H12,'入力フォームマスタ（複数一括申請）'!$C$28:$D$36,2,FALSE),"")</f>
        <v/>
      </c>
      <c r="DN12" s="176" t="str">
        <f t="shared" si="12"/>
        <v/>
      </c>
      <c r="DO12" s="176" t="str">
        <f t="shared" si="13"/>
        <v/>
      </c>
      <c r="DP12" s="186" t="str">
        <f t="shared" si="14"/>
        <v/>
      </c>
      <c r="DQ12" s="187" t="str">
        <f t="shared" si="1"/>
        <v/>
      </c>
    </row>
    <row r="13" spans="1:121" ht="33.75" customHeight="1" x14ac:dyDescent="0.4">
      <c r="A13" s="106"/>
      <c r="B13" s="127">
        <v>4</v>
      </c>
      <c r="C13" s="147" t="str">
        <f t="shared" si="2"/>
        <v/>
      </c>
      <c r="D13" s="466"/>
      <c r="E13" s="467"/>
      <c r="F13" s="468"/>
      <c r="G13" s="469"/>
      <c r="H13" s="470"/>
      <c r="I13" s="470"/>
      <c r="J13" s="470"/>
      <c r="K13" s="469"/>
      <c r="L13" s="470"/>
      <c r="M13" s="470"/>
      <c r="N13" s="469"/>
      <c r="O13" s="469"/>
      <c r="P13" s="469"/>
      <c r="Q13" s="468"/>
      <c r="R13" s="470"/>
      <c r="S13" s="470"/>
      <c r="T13" s="468"/>
      <c r="U13" s="468"/>
      <c r="V13" s="471"/>
      <c r="W13" s="472"/>
      <c r="X13" s="471"/>
      <c r="Y13" s="471"/>
      <c r="Z13" s="471"/>
      <c r="AA13" s="471"/>
      <c r="AB13" s="471"/>
      <c r="AC13" s="471"/>
      <c r="AD13" s="471"/>
      <c r="AE13" s="471"/>
      <c r="AF13" s="471"/>
      <c r="AG13" s="471"/>
      <c r="AH13" s="471"/>
      <c r="AI13" s="468"/>
      <c r="AJ13" s="471"/>
      <c r="AK13" s="471"/>
      <c r="AL13" s="471"/>
      <c r="AM13" s="471"/>
      <c r="AN13" s="471"/>
      <c r="AO13" s="470"/>
      <c r="AP13" s="468"/>
      <c r="AQ13" s="469"/>
      <c r="AR13" s="469"/>
      <c r="AS13" s="470"/>
      <c r="AT13" s="142"/>
      <c r="AU13" s="142"/>
      <c r="AV13" s="142"/>
      <c r="AW13" s="142"/>
      <c r="AX13" s="142"/>
      <c r="AY13" s="142"/>
      <c r="AZ13" s="142"/>
      <c r="BA13" s="142"/>
      <c r="BB13" s="142"/>
      <c r="BC13" s="128"/>
      <c r="BD13" s="142"/>
      <c r="BE13" s="142"/>
      <c r="BF13" s="142"/>
      <c r="BG13" s="142"/>
      <c r="BH13" s="142"/>
      <c r="BI13" s="142"/>
      <c r="BJ13" s="468"/>
      <c r="BK13" s="470"/>
      <c r="BL13" s="468"/>
      <c r="BM13" s="470"/>
      <c r="BN13" s="468"/>
      <c r="BO13" s="468"/>
      <c r="BP13" s="470"/>
      <c r="BQ13" s="470"/>
      <c r="BR13" s="142"/>
      <c r="BS13" s="142"/>
      <c r="BT13" s="142"/>
      <c r="BU13" s="142"/>
      <c r="BV13" s="142"/>
      <c r="BW13" s="128"/>
      <c r="BX13" s="470"/>
      <c r="BY13" s="470"/>
      <c r="BZ13" s="468"/>
      <c r="CA13" s="468"/>
      <c r="CB13" s="470"/>
      <c r="CC13" s="475"/>
      <c r="CD13" s="477" t="str">
        <f t="shared" si="3"/>
        <v/>
      </c>
      <c r="CF13" s="172" t="e">
        <f>VLOOKUP($C13,'入力フォームマスタ（複数一括申請）'!$A$3:$AE$9,2,FALSE)</f>
        <v>#N/A</v>
      </c>
      <c r="CG13" s="172" t="e">
        <f>VLOOKUP($C13,'入力フォームマスタ（複数一括申請）'!$A$3:$AE$9,3,FALSE)</f>
        <v>#N/A</v>
      </c>
      <c r="CH13" s="172" t="e">
        <f>VLOOKUP($C13,'入力フォームマスタ（複数一括申請）'!$A$3:$AE$9,4,FALSE)</f>
        <v>#N/A</v>
      </c>
      <c r="CI13" s="172" t="e">
        <f>VLOOKUP($C13,'入力フォームマスタ（複数一括申請）'!$A$3:$AE$9,5,FALSE)</f>
        <v>#N/A</v>
      </c>
      <c r="CJ13" s="172" t="e">
        <f>VLOOKUP($C13,'入力フォームマスタ（複数一括申請）'!$A$3:$AE$9,6,FALSE)</f>
        <v>#N/A</v>
      </c>
      <c r="CK13" s="172" t="e">
        <f>VLOOKUP($C13,'入力フォームマスタ（複数一括申請）'!$A$3:$AE$9,7,FALSE)</f>
        <v>#N/A</v>
      </c>
      <c r="CL13" s="172" t="e">
        <f>VLOOKUP($C13,'入力フォームマスタ（複数一括申請）'!$A$3:$AE$9,8,FALSE)</f>
        <v>#N/A</v>
      </c>
      <c r="CM13" s="172" t="e">
        <f>IF(AND($C13&gt;0,$H13='入力フォームマスタ（複数一括申請）'!$C$22),"×",VLOOKUP($C13,'入力フォームマスタ（複数一括申請）'!$A$3:$AE$9,9,FALSE))</f>
        <v>#N/A</v>
      </c>
      <c r="CN13" s="172" t="e">
        <f t="shared" ref="CN13:CO13" si="17">CM13</f>
        <v>#N/A</v>
      </c>
      <c r="CO13" s="172" t="e">
        <f t="shared" si="17"/>
        <v>#N/A</v>
      </c>
      <c r="CP13" s="172" t="e">
        <f>IF(AND($C13&gt;0,$H13='入力フォームマスタ（複数一括申請）'!$C$22),"×",VLOOKUP($C13,'入力フォームマスタ（複数一括申請）'!$A$3:$AE$9,10,FALSE))</f>
        <v>#N/A</v>
      </c>
      <c r="CQ13" s="172" t="e">
        <f>IF(AND($C13&gt;0,$H13='入力フォームマスタ（複数一括申請）'!$C$22),"×",VLOOKUP($C13,'入力フォームマスタ（複数一括申請）'!$A$3:$AE$9,11,FALSE))</f>
        <v>#N/A</v>
      </c>
      <c r="CR13" s="172" t="e">
        <f>IF($AI13='入力フォームマスタ（複数一括申請）'!$D$16,'入力フォームマスタ（複数一括申請）'!$B$5,IF(OR($H13='入力フォームマスタ（複数一括申請）'!$C$21,$H13='入力フォームマスタ（複数一括申請）'!$C$22,$H13='入力フォームマスタ（複数一括申請）'!$C$24),"×",VLOOKUP($C13,'入力フォームマスタ（複数一括申請）'!$A$3:$AE$9,12,FALSE)))</f>
        <v>#N/A</v>
      </c>
      <c r="CS13" s="172" t="e">
        <f>IF(OR($H13='入力フォームマスタ（複数一括申請）'!$C$21,$H13='入力フォームマスタ（複数一括申請）'!$C$22,$H13='入力フォームマスタ（複数一括申請）'!$C$24),"×",VLOOKUP($C13,'入力フォームマスタ（複数一括申請）'!$A$3:$AE$9,13,FALSE))</f>
        <v>#N/A</v>
      </c>
      <c r="CT13" s="172" t="e">
        <f>IF(AND(3&lt;$C13,$C13&lt;7),VLOOKUP($C13,'入力フォームマスタ（複数一括申請）'!$A$3:$AE$9,14,FALSE),IF(AND($C13=3,OR($H13='入力フォームマスタ（複数一括申請）'!$C$16,$H13='入力フォームマスタ（複数一括申請）'!$C$17)),VLOOKUP($C13,'入力フォームマスタ（複数一括申請）'!$A$3:$AE$9,14,FALSE),IF(OR($H13='入力フォームマスタ（複数一括申請）'!$C$16,$H13='入力フォームマスタ（複数一括申請）'!$C$17),'入力フォームマスタ（複数一括申請）'!$B$5,IF($H13="",VLOOKUP($C13,'入力フォームマスタ（複数一括申請）'!$A$3:$AE$9,14,FALSE),"×"))))</f>
        <v>#N/A</v>
      </c>
      <c r="CU13" s="172" t="e">
        <f>IF(OR($C13=4,$C13=5),VLOOKUP($C13,'入力フォームマスタ（複数一括申請）'!$A$3:$AE$9,15,FALSE),IF(AND(OR($C13&lt;2,$C13&gt;3),$H13='入力フォームマスタ（複数一括申請）'!$C$17),'入力フォームマスタ（複数一括申請）'!$B$5,IF(OR($H13='入力フォームマスタ（複数一括申請）'!$C$16,$H13='入力フォームマスタ（複数一括申請）'!$C$21,$H13='入力フォームマスタ（複数一括申請）'!$C$22,$H13='入力フォームマスタ（複数一括申請）'!$C$23),"×",IF(OR($H13='入力フォームマスタ（複数一括申請）'!$C$18,$H13='入力フォームマスタ（複数一括申請）'!$C$19,$H13='入力フォームマスタ（複数一括申請）'!$C$20,$H13='入力フォームマスタ（複数一括申請）'!$C$24),"○",VLOOKUP($C13,'入力フォームマスタ（複数一括申請）'!$A$3:$AE$9,15,FALSE)))))</f>
        <v>#N/A</v>
      </c>
      <c r="CV13" s="172" t="e">
        <f>IF(OR($H13='入力フォームマスタ（複数一括申請）'!$C$16,$H13='入力フォームマスタ（複数一括申請）'!$C$21,$H13='入力フォームマスタ（複数一括申請）'!$C$22),"×",VLOOKUP($C13,'入力フォームマスタ（複数一括申請）'!$A$3:$AE$9,16,FALSE))</f>
        <v>#N/A</v>
      </c>
      <c r="CW13" s="172" t="e">
        <f>IF(OR($H13='入力フォームマスタ（複数一括申請）'!$C$21,$H13='入力フォームマスタ（複数一括申請）'!$C$22,$H13='入力フォームマスタ（複数一括申請）'!$C$24),"×",VLOOKUP($C13,'入力フォームマスタ（複数一括申請）'!$A$3:$AE$9,17,FALSE))</f>
        <v>#N/A</v>
      </c>
      <c r="CX13" s="172" t="e">
        <f t="shared" ref="CX13:CY13" si="18">CW13</f>
        <v>#N/A</v>
      </c>
      <c r="CY13" s="172" t="e">
        <f t="shared" si="18"/>
        <v>#N/A</v>
      </c>
      <c r="CZ13" s="172" t="e">
        <f t="shared" si="6"/>
        <v>#N/A</v>
      </c>
      <c r="DA13" s="172" t="e">
        <f t="shared" si="7"/>
        <v>#N/A</v>
      </c>
      <c r="DB13" s="172" t="e">
        <f t="shared" si="8"/>
        <v>#N/A</v>
      </c>
      <c r="DC13" s="172" t="e">
        <f t="shared" si="9"/>
        <v>#N/A</v>
      </c>
      <c r="DD13" s="172" t="e">
        <f t="shared" si="10"/>
        <v>#N/A</v>
      </c>
      <c r="DE13" s="172" t="e">
        <f>VLOOKUP($C13,'入力フォームマスタ（複数一括申請）'!$A$3:$AE$9,18,FALSE)</f>
        <v>#N/A</v>
      </c>
      <c r="DF13" s="172" t="e">
        <f>IF(OR(H13='入力フォームマスタ（複数一括申請）'!$C$16,'入力フォーム（複数一括申請）'!H13='入力フォームマスタ（複数一括申請）'!$C$17,'入力フォーム（複数一括申請）'!H13='入力フォームマスタ（複数一括申請）'!$C$21,'入力フォーム（複数一括申請）'!H13='入力フォームマスタ（複数一括申請）'!$C$22,'入力フォーム（複数一括申請）'!H13='入力フォームマスタ（複数一括申請）'!$C$23),"×",VLOOKUP($C13,'入力フォームマスタ（複数一括申請）'!$A$3:$AE$9,19,FALSE))</f>
        <v>#N/A</v>
      </c>
      <c r="DG13" s="172" t="e">
        <f>VLOOKUP($C13,'入力フォームマスタ（複数一括申請）'!$A$3:$AE$9,20,FALSE)</f>
        <v>#N/A</v>
      </c>
      <c r="DH13" s="172" t="e">
        <f>VLOOKUP($C13,'入力フォームマスタ（複数一括申請）'!$A$3:$AE$9,21,FALSE)</f>
        <v>#N/A</v>
      </c>
      <c r="DI13" s="172" t="e">
        <f>VLOOKUP($C13,'入力フォームマスタ（複数一括申請）'!$A$3:$AE$9,22,FALSE)</f>
        <v>#N/A</v>
      </c>
      <c r="DJ13" s="174" t="e">
        <f>IF($C13="",VLOOKUP($C13,'入力フォームマスタ（複数一括申請）'!$A$3:$AE$9,23,FALSE),IF($C13&lt;7,VLOOKUP($C13,'入力フォームマスタ（複数一括申請）'!$A$3:$AE$9,23,FALSE),"×"))</f>
        <v>#N/A</v>
      </c>
      <c r="DK13" s="174" t="e">
        <f>IF($C13="",VLOOKUP($C13,'入力フォームマスタ（複数一括申請）'!$A$3:$AE$9,23,FALSE),IF($C13=7,VLOOKUP($C13,'入力フォームマスタ（複数一括申請）'!$A$3:$AE$9,23,FALSE),"×"))</f>
        <v>#N/A</v>
      </c>
      <c r="DL13" s="174" t="str">
        <f t="shared" si="11"/>
        <v/>
      </c>
      <c r="DM13" s="174" t="str">
        <f>IFERROR(VLOOKUP($H13,'入力フォームマスタ（複数一括申請）'!$C$28:$D$36,2,FALSE),"")</f>
        <v/>
      </c>
      <c r="DN13" s="176" t="str">
        <f t="shared" si="12"/>
        <v/>
      </c>
      <c r="DO13" s="176" t="str">
        <f t="shared" si="13"/>
        <v/>
      </c>
      <c r="DP13" s="186" t="str">
        <f t="shared" si="14"/>
        <v/>
      </c>
      <c r="DQ13" s="187" t="str">
        <f t="shared" si="1"/>
        <v/>
      </c>
    </row>
    <row r="14" spans="1:121" ht="33.75" customHeight="1" x14ac:dyDescent="0.4">
      <c r="A14" s="106"/>
      <c r="B14" s="127">
        <v>5</v>
      </c>
      <c r="C14" s="147" t="str">
        <f t="shared" si="2"/>
        <v/>
      </c>
      <c r="D14" s="466"/>
      <c r="E14" s="467"/>
      <c r="F14" s="468"/>
      <c r="G14" s="469"/>
      <c r="H14" s="470"/>
      <c r="I14" s="470"/>
      <c r="J14" s="470"/>
      <c r="K14" s="469"/>
      <c r="L14" s="470"/>
      <c r="M14" s="470"/>
      <c r="N14" s="469"/>
      <c r="O14" s="469"/>
      <c r="P14" s="469"/>
      <c r="Q14" s="468"/>
      <c r="R14" s="470"/>
      <c r="S14" s="470"/>
      <c r="T14" s="468"/>
      <c r="U14" s="468"/>
      <c r="V14" s="471"/>
      <c r="W14" s="472"/>
      <c r="X14" s="471"/>
      <c r="Y14" s="471"/>
      <c r="Z14" s="471"/>
      <c r="AA14" s="471"/>
      <c r="AB14" s="471"/>
      <c r="AC14" s="471"/>
      <c r="AD14" s="471"/>
      <c r="AE14" s="471"/>
      <c r="AF14" s="471"/>
      <c r="AG14" s="471"/>
      <c r="AH14" s="471"/>
      <c r="AI14" s="468"/>
      <c r="AJ14" s="471"/>
      <c r="AK14" s="471"/>
      <c r="AL14" s="471"/>
      <c r="AM14" s="471"/>
      <c r="AN14" s="471"/>
      <c r="AO14" s="470"/>
      <c r="AP14" s="468"/>
      <c r="AQ14" s="469"/>
      <c r="AR14" s="469"/>
      <c r="AS14" s="470"/>
      <c r="AT14" s="142"/>
      <c r="AU14" s="142"/>
      <c r="AV14" s="142"/>
      <c r="AW14" s="142"/>
      <c r="AX14" s="142"/>
      <c r="AY14" s="142"/>
      <c r="AZ14" s="142"/>
      <c r="BA14" s="142"/>
      <c r="BB14" s="142"/>
      <c r="BC14" s="128"/>
      <c r="BD14" s="142"/>
      <c r="BE14" s="142"/>
      <c r="BF14" s="142"/>
      <c r="BG14" s="142"/>
      <c r="BH14" s="142"/>
      <c r="BI14" s="142"/>
      <c r="BJ14" s="468"/>
      <c r="BK14" s="470"/>
      <c r="BL14" s="468"/>
      <c r="BM14" s="470"/>
      <c r="BN14" s="468"/>
      <c r="BO14" s="468"/>
      <c r="BP14" s="470"/>
      <c r="BQ14" s="470"/>
      <c r="BR14" s="142"/>
      <c r="BS14" s="142"/>
      <c r="BT14" s="142"/>
      <c r="BU14" s="142"/>
      <c r="BV14" s="142"/>
      <c r="BW14" s="128"/>
      <c r="BX14" s="470"/>
      <c r="BY14" s="470"/>
      <c r="BZ14" s="468"/>
      <c r="CA14" s="468"/>
      <c r="CB14" s="470"/>
      <c r="CC14" s="475"/>
      <c r="CD14" s="477" t="str">
        <f t="shared" si="3"/>
        <v/>
      </c>
      <c r="CF14" s="172" t="e">
        <f>VLOOKUP($C14,'入力フォームマスタ（複数一括申請）'!$A$3:$AE$9,2,FALSE)</f>
        <v>#N/A</v>
      </c>
      <c r="CG14" s="172" t="e">
        <f>VLOOKUP($C14,'入力フォームマスタ（複数一括申請）'!$A$3:$AE$9,3,FALSE)</f>
        <v>#N/A</v>
      </c>
      <c r="CH14" s="172" t="e">
        <f>VLOOKUP($C14,'入力フォームマスタ（複数一括申請）'!$A$3:$AE$9,4,FALSE)</f>
        <v>#N/A</v>
      </c>
      <c r="CI14" s="172" t="e">
        <f>VLOOKUP($C14,'入力フォームマスタ（複数一括申請）'!$A$3:$AE$9,5,FALSE)</f>
        <v>#N/A</v>
      </c>
      <c r="CJ14" s="172" t="e">
        <f>VLOOKUP($C14,'入力フォームマスタ（複数一括申請）'!$A$3:$AE$9,6,FALSE)</f>
        <v>#N/A</v>
      </c>
      <c r="CK14" s="172" t="e">
        <f>VLOOKUP($C14,'入力フォームマスタ（複数一括申請）'!$A$3:$AE$9,7,FALSE)</f>
        <v>#N/A</v>
      </c>
      <c r="CL14" s="172" t="e">
        <f>VLOOKUP($C14,'入力フォームマスタ（複数一括申請）'!$A$3:$AE$9,8,FALSE)</f>
        <v>#N/A</v>
      </c>
      <c r="CM14" s="172" t="e">
        <f>IF(AND($C14&gt;0,$H14='入力フォームマスタ（複数一括申請）'!$C$22),"×",VLOOKUP($C14,'入力フォームマスタ（複数一括申請）'!$A$3:$AE$9,9,FALSE))</f>
        <v>#N/A</v>
      </c>
      <c r="CN14" s="172" t="e">
        <f t="shared" ref="CN14:CO14" si="19">CM14</f>
        <v>#N/A</v>
      </c>
      <c r="CO14" s="172" t="e">
        <f t="shared" si="19"/>
        <v>#N/A</v>
      </c>
      <c r="CP14" s="172" t="e">
        <f>IF(AND($C14&gt;0,$H14='入力フォームマスタ（複数一括申請）'!$C$22),"×",VLOOKUP($C14,'入力フォームマスタ（複数一括申請）'!$A$3:$AE$9,10,FALSE))</f>
        <v>#N/A</v>
      </c>
      <c r="CQ14" s="172" t="e">
        <f>IF(AND($C14&gt;0,$H14='入力フォームマスタ（複数一括申請）'!$C$22),"×",VLOOKUP($C14,'入力フォームマスタ（複数一括申請）'!$A$3:$AE$9,11,FALSE))</f>
        <v>#N/A</v>
      </c>
      <c r="CR14" s="172" t="e">
        <f>IF($AI14='入力フォームマスタ（複数一括申請）'!$D$16,'入力フォームマスタ（複数一括申請）'!$B$5,IF(OR($H14='入力フォームマスタ（複数一括申請）'!$C$21,$H14='入力フォームマスタ（複数一括申請）'!$C$22,$H14='入力フォームマスタ（複数一括申請）'!$C$24),"×",VLOOKUP($C14,'入力フォームマスタ（複数一括申請）'!$A$3:$AE$9,12,FALSE)))</f>
        <v>#N/A</v>
      </c>
      <c r="CS14" s="172" t="e">
        <f>IF(OR($H14='入力フォームマスタ（複数一括申請）'!$C$21,$H14='入力フォームマスタ（複数一括申請）'!$C$22,$H14='入力フォームマスタ（複数一括申請）'!$C$24),"×",VLOOKUP($C14,'入力フォームマスタ（複数一括申請）'!$A$3:$AE$9,13,FALSE))</f>
        <v>#N/A</v>
      </c>
      <c r="CT14" s="172" t="e">
        <f>IF(AND(3&lt;$C14,$C14&lt;7),VLOOKUP($C14,'入力フォームマスタ（複数一括申請）'!$A$3:$AE$9,14,FALSE),IF(AND($C14=3,OR($H14='入力フォームマスタ（複数一括申請）'!$C$16,$H14='入力フォームマスタ（複数一括申請）'!$C$17)),VLOOKUP($C14,'入力フォームマスタ（複数一括申請）'!$A$3:$AE$9,14,FALSE),IF(OR($H14='入力フォームマスタ（複数一括申請）'!$C$16,$H14='入力フォームマスタ（複数一括申請）'!$C$17),'入力フォームマスタ（複数一括申請）'!$B$5,IF($H14="",VLOOKUP($C14,'入力フォームマスタ（複数一括申請）'!$A$3:$AE$9,14,FALSE),"×"))))</f>
        <v>#N/A</v>
      </c>
      <c r="CU14" s="172" t="e">
        <f>IF(OR($C14=4,$C14=5),VLOOKUP($C14,'入力フォームマスタ（複数一括申請）'!$A$3:$AE$9,15,FALSE),IF(AND(OR($C14&lt;2,$C14&gt;3),$H14='入力フォームマスタ（複数一括申請）'!$C$17),'入力フォームマスタ（複数一括申請）'!$B$5,IF(OR($H14='入力フォームマスタ（複数一括申請）'!$C$16,$H14='入力フォームマスタ（複数一括申請）'!$C$21,$H14='入力フォームマスタ（複数一括申請）'!$C$22,$H14='入力フォームマスタ（複数一括申請）'!$C$23),"×",IF(OR($H14='入力フォームマスタ（複数一括申請）'!$C$18,$H14='入力フォームマスタ（複数一括申請）'!$C$19,$H14='入力フォームマスタ（複数一括申請）'!$C$20,$H14='入力フォームマスタ（複数一括申請）'!$C$24),"○",VLOOKUP($C14,'入力フォームマスタ（複数一括申請）'!$A$3:$AE$9,15,FALSE)))))</f>
        <v>#N/A</v>
      </c>
      <c r="CV14" s="172" t="e">
        <f>IF(OR($H14='入力フォームマスタ（複数一括申請）'!$C$16,$H14='入力フォームマスタ（複数一括申請）'!$C$21,$H14='入力フォームマスタ（複数一括申請）'!$C$22),"×",VLOOKUP($C14,'入力フォームマスタ（複数一括申請）'!$A$3:$AE$9,16,FALSE))</f>
        <v>#N/A</v>
      </c>
      <c r="CW14" s="172" t="e">
        <f>IF(OR($H14='入力フォームマスタ（複数一括申請）'!$C$21,$H14='入力フォームマスタ（複数一括申請）'!$C$22,$H14='入力フォームマスタ（複数一括申請）'!$C$24),"×",VLOOKUP($C14,'入力フォームマスタ（複数一括申請）'!$A$3:$AE$9,17,FALSE))</f>
        <v>#N/A</v>
      </c>
      <c r="CX14" s="172" t="e">
        <f t="shared" ref="CX14:CY14" si="20">CW14</f>
        <v>#N/A</v>
      </c>
      <c r="CY14" s="172" t="e">
        <f t="shared" si="20"/>
        <v>#N/A</v>
      </c>
      <c r="CZ14" s="172" t="e">
        <f t="shared" si="6"/>
        <v>#N/A</v>
      </c>
      <c r="DA14" s="172" t="e">
        <f t="shared" si="7"/>
        <v>#N/A</v>
      </c>
      <c r="DB14" s="172" t="e">
        <f t="shared" si="8"/>
        <v>#N/A</v>
      </c>
      <c r="DC14" s="172" t="e">
        <f t="shared" si="9"/>
        <v>#N/A</v>
      </c>
      <c r="DD14" s="172" t="e">
        <f t="shared" si="10"/>
        <v>#N/A</v>
      </c>
      <c r="DE14" s="172" t="e">
        <f>VLOOKUP($C14,'入力フォームマスタ（複数一括申請）'!$A$3:$AE$9,18,FALSE)</f>
        <v>#N/A</v>
      </c>
      <c r="DF14" s="172" t="e">
        <f>IF(OR(H14='入力フォームマスタ（複数一括申請）'!$C$16,'入力フォーム（複数一括申請）'!H14='入力フォームマスタ（複数一括申請）'!$C$17,'入力フォーム（複数一括申請）'!H14='入力フォームマスタ（複数一括申請）'!$C$21,'入力フォーム（複数一括申請）'!H14='入力フォームマスタ（複数一括申請）'!$C$22,'入力フォーム（複数一括申請）'!H14='入力フォームマスタ（複数一括申請）'!$C$23),"×",VLOOKUP($C14,'入力フォームマスタ（複数一括申請）'!$A$3:$AE$9,19,FALSE))</f>
        <v>#N/A</v>
      </c>
      <c r="DG14" s="172" t="e">
        <f>VLOOKUP($C14,'入力フォームマスタ（複数一括申請）'!$A$3:$AE$9,20,FALSE)</f>
        <v>#N/A</v>
      </c>
      <c r="DH14" s="172" t="e">
        <f>VLOOKUP($C14,'入力フォームマスタ（複数一括申請）'!$A$3:$AE$9,21,FALSE)</f>
        <v>#N/A</v>
      </c>
      <c r="DI14" s="172" t="e">
        <f>VLOOKUP($C14,'入力フォームマスタ（複数一括申請）'!$A$3:$AE$9,22,FALSE)</f>
        <v>#N/A</v>
      </c>
      <c r="DJ14" s="174" t="e">
        <f>IF($C14="",VLOOKUP($C14,'入力フォームマスタ（複数一括申請）'!$A$3:$AE$9,23,FALSE),IF($C14&lt;7,VLOOKUP($C14,'入力フォームマスタ（複数一括申請）'!$A$3:$AE$9,23,FALSE),"×"))</f>
        <v>#N/A</v>
      </c>
      <c r="DK14" s="174" t="e">
        <f>IF($C14="",VLOOKUP($C14,'入力フォームマスタ（複数一括申請）'!$A$3:$AE$9,23,FALSE),IF($C14=7,VLOOKUP($C14,'入力フォームマスタ（複数一括申請）'!$A$3:$AE$9,23,FALSE),"×"))</f>
        <v>#N/A</v>
      </c>
      <c r="DL14" s="174" t="str">
        <f t="shared" si="11"/>
        <v/>
      </c>
      <c r="DM14" s="174" t="str">
        <f>IFERROR(VLOOKUP($H14,'入力フォームマスタ（複数一括申請）'!$C$28:$D$36,2,FALSE),"")</f>
        <v/>
      </c>
      <c r="DN14" s="176" t="str">
        <f t="shared" si="12"/>
        <v/>
      </c>
      <c r="DO14" s="176" t="str">
        <f t="shared" si="13"/>
        <v/>
      </c>
      <c r="DP14" s="186" t="str">
        <f t="shared" si="14"/>
        <v/>
      </c>
      <c r="DQ14" s="187" t="str">
        <f t="shared" si="1"/>
        <v/>
      </c>
    </row>
    <row r="15" spans="1:121" ht="33.75" customHeight="1" x14ac:dyDescent="0.4">
      <c r="A15" s="106"/>
      <c r="B15" s="127">
        <v>6</v>
      </c>
      <c r="C15" s="147" t="str">
        <f t="shared" si="2"/>
        <v/>
      </c>
      <c r="D15" s="466"/>
      <c r="E15" s="467"/>
      <c r="F15" s="468"/>
      <c r="G15" s="469"/>
      <c r="H15" s="470"/>
      <c r="I15" s="470"/>
      <c r="J15" s="470"/>
      <c r="K15" s="469"/>
      <c r="L15" s="470"/>
      <c r="M15" s="470"/>
      <c r="N15" s="469"/>
      <c r="O15" s="469"/>
      <c r="P15" s="469"/>
      <c r="Q15" s="468"/>
      <c r="R15" s="470"/>
      <c r="S15" s="470"/>
      <c r="T15" s="468"/>
      <c r="U15" s="468"/>
      <c r="V15" s="471"/>
      <c r="W15" s="472"/>
      <c r="X15" s="471"/>
      <c r="Y15" s="471"/>
      <c r="Z15" s="471"/>
      <c r="AA15" s="471"/>
      <c r="AB15" s="471"/>
      <c r="AC15" s="471"/>
      <c r="AD15" s="471"/>
      <c r="AE15" s="471"/>
      <c r="AF15" s="471"/>
      <c r="AG15" s="471"/>
      <c r="AH15" s="471"/>
      <c r="AI15" s="468"/>
      <c r="AJ15" s="471"/>
      <c r="AK15" s="471"/>
      <c r="AL15" s="471"/>
      <c r="AM15" s="471"/>
      <c r="AN15" s="471"/>
      <c r="AO15" s="470"/>
      <c r="AP15" s="468"/>
      <c r="AQ15" s="469"/>
      <c r="AR15" s="469"/>
      <c r="AS15" s="470"/>
      <c r="AT15" s="142"/>
      <c r="AU15" s="142"/>
      <c r="AV15" s="142"/>
      <c r="AW15" s="142"/>
      <c r="AX15" s="142"/>
      <c r="AY15" s="142"/>
      <c r="AZ15" s="142"/>
      <c r="BA15" s="142"/>
      <c r="BB15" s="142"/>
      <c r="BC15" s="128"/>
      <c r="BD15" s="142"/>
      <c r="BE15" s="142"/>
      <c r="BF15" s="142"/>
      <c r="BG15" s="142"/>
      <c r="BH15" s="142"/>
      <c r="BI15" s="142"/>
      <c r="BJ15" s="468"/>
      <c r="BK15" s="470"/>
      <c r="BL15" s="468"/>
      <c r="BM15" s="470"/>
      <c r="BN15" s="468"/>
      <c r="BO15" s="468"/>
      <c r="BP15" s="470"/>
      <c r="BQ15" s="470"/>
      <c r="BR15" s="142"/>
      <c r="BS15" s="142"/>
      <c r="BT15" s="142"/>
      <c r="BU15" s="142"/>
      <c r="BV15" s="142"/>
      <c r="BW15" s="128"/>
      <c r="BX15" s="470"/>
      <c r="BY15" s="470"/>
      <c r="BZ15" s="468"/>
      <c r="CA15" s="468"/>
      <c r="CB15" s="470"/>
      <c r="CC15" s="475"/>
      <c r="CD15" s="477" t="str">
        <f t="shared" si="3"/>
        <v/>
      </c>
      <c r="CF15" s="172" t="e">
        <f>VLOOKUP($C15,'入力フォームマスタ（複数一括申請）'!$A$3:$AE$9,2,FALSE)</f>
        <v>#N/A</v>
      </c>
      <c r="CG15" s="172" t="e">
        <f>VLOOKUP($C15,'入力フォームマスタ（複数一括申請）'!$A$3:$AE$9,3,FALSE)</f>
        <v>#N/A</v>
      </c>
      <c r="CH15" s="172" t="e">
        <f>VLOOKUP($C15,'入力フォームマスタ（複数一括申請）'!$A$3:$AE$9,4,FALSE)</f>
        <v>#N/A</v>
      </c>
      <c r="CI15" s="172" t="e">
        <f>VLOOKUP($C15,'入力フォームマスタ（複数一括申請）'!$A$3:$AE$9,5,FALSE)</f>
        <v>#N/A</v>
      </c>
      <c r="CJ15" s="172" t="e">
        <f>VLOOKUP($C15,'入力フォームマスタ（複数一括申請）'!$A$3:$AE$9,6,FALSE)</f>
        <v>#N/A</v>
      </c>
      <c r="CK15" s="172" t="e">
        <f>VLOOKUP($C15,'入力フォームマスタ（複数一括申請）'!$A$3:$AE$9,7,FALSE)</f>
        <v>#N/A</v>
      </c>
      <c r="CL15" s="172" t="e">
        <f>VLOOKUP($C15,'入力フォームマスタ（複数一括申請）'!$A$3:$AE$9,8,FALSE)</f>
        <v>#N/A</v>
      </c>
      <c r="CM15" s="172" t="e">
        <f>IF(AND($C15&gt;0,$H15='入力フォームマスタ（複数一括申請）'!$C$22),"×",VLOOKUP($C15,'入力フォームマスタ（複数一括申請）'!$A$3:$AE$9,9,FALSE))</f>
        <v>#N/A</v>
      </c>
      <c r="CN15" s="172" t="e">
        <f t="shared" ref="CN15:CO15" si="21">CM15</f>
        <v>#N/A</v>
      </c>
      <c r="CO15" s="172" t="e">
        <f t="shared" si="21"/>
        <v>#N/A</v>
      </c>
      <c r="CP15" s="172" t="e">
        <f>IF(AND($C15&gt;0,$H15='入力フォームマスタ（複数一括申請）'!$C$22),"×",VLOOKUP($C15,'入力フォームマスタ（複数一括申請）'!$A$3:$AE$9,10,FALSE))</f>
        <v>#N/A</v>
      </c>
      <c r="CQ15" s="172" t="e">
        <f>IF(AND($C15&gt;0,$H15='入力フォームマスタ（複数一括申請）'!$C$22),"×",VLOOKUP($C15,'入力フォームマスタ（複数一括申請）'!$A$3:$AE$9,11,FALSE))</f>
        <v>#N/A</v>
      </c>
      <c r="CR15" s="172" t="e">
        <f>IF($AI15='入力フォームマスタ（複数一括申請）'!$D$16,'入力フォームマスタ（複数一括申請）'!$B$5,IF(OR($H15='入力フォームマスタ（複数一括申請）'!$C$21,$H15='入力フォームマスタ（複数一括申請）'!$C$22,$H15='入力フォームマスタ（複数一括申請）'!$C$24),"×",VLOOKUP($C15,'入力フォームマスタ（複数一括申請）'!$A$3:$AE$9,12,FALSE)))</f>
        <v>#N/A</v>
      </c>
      <c r="CS15" s="172" t="e">
        <f>IF(OR($H15='入力フォームマスタ（複数一括申請）'!$C$21,$H15='入力フォームマスタ（複数一括申請）'!$C$22,$H15='入力フォームマスタ（複数一括申請）'!$C$24),"×",VLOOKUP($C15,'入力フォームマスタ（複数一括申請）'!$A$3:$AE$9,13,FALSE))</f>
        <v>#N/A</v>
      </c>
      <c r="CT15" s="172" t="e">
        <f>IF(AND(3&lt;$C15,$C15&lt;7),VLOOKUP($C15,'入力フォームマスタ（複数一括申請）'!$A$3:$AE$9,14,FALSE),IF(AND($C15=3,OR($H15='入力フォームマスタ（複数一括申請）'!$C$16,$H15='入力フォームマスタ（複数一括申請）'!$C$17)),VLOOKUP($C15,'入力フォームマスタ（複数一括申請）'!$A$3:$AE$9,14,FALSE),IF(OR($H15='入力フォームマスタ（複数一括申請）'!$C$16,$H15='入力フォームマスタ（複数一括申請）'!$C$17),'入力フォームマスタ（複数一括申請）'!$B$5,IF($H15="",VLOOKUP($C15,'入力フォームマスタ（複数一括申請）'!$A$3:$AE$9,14,FALSE),"×"))))</f>
        <v>#N/A</v>
      </c>
      <c r="CU15" s="172" t="e">
        <f>IF(OR($C15=4,$C15=5),VLOOKUP($C15,'入力フォームマスタ（複数一括申請）'!$A$3:$AE$9,15,FALSE),IF(AND(OR($C15&lt;2,$C15&gt;3),$H15='入力フォームマスタ（複数一括申請）'!$C$17),'入力フォームマスタ（複数一括申請）'!$B$5,IF(OR($H15='入力フォームマスタ（複数一括申請）'!$C$16,$H15='入力フォームマスタ（複数一括申請）'!$C$21,$H15='入力フォームマスタ（複数一括申請）'!$C$22,$H15='入力フォームマスタ（複数一括申請）'!$C$23),"×",IF(OR($H15='入力フォームマスタ（複数一括申請）'!$C$18,$H15='入力フォームマスタ（複数一括申請）'!$C$19,$H15='入力フォームマスタ（複数一括申請）'!$C$20,$H15='入力フォームマスタ（複数一括申請）'!$C$24),"○",VLOOKUP($C15,'入力フォームマスタ（複数一括申請）'!$A$3:$AE$9,15,FALSE)))))</f>
        <v>#N/A</v>
      </c>
      <c r="CV15" s="172" t="e">
        <f>IF(OR($H15='入力フォームマスタ（複数一括申請）'!$C$16,$H15='入力フォームマスタ（複数一括申請）'!$C$21,$H15='入力フォームマスタ（複数一括申請）'!$C$22),"×",VLOOKUP($C15,'入力フォームマスタ（複数一括申請）'!$A$3:$AE$9,16,FALSE))</f>
        <v>#N/A</v>
      </c>
      <c r="CW15" s="172" t="e">
        <f>IF(OR($H15='入力フォームマスタ（複数一括申請）'!$C$21,$H15='入力フォームマスタ（複数一括申請）'!$C$22,$H15='入力フォームマスタ（複数一括申請）'!$C$24),"×",VLOOKUP($C15,'入力フォームマスタ（複数一括申請）'!$A$3:$AE$9,17,FALSE))</f>
        <v>#N/A</v>
      </c>
      <c r="CX15" s="172" t="e">
        <f t="shared" ref="CX15:CY15" si="22">CW15</f>
        <v>#N/A</v>
      </c>
      <c r="CY15" s="172" t="e">
        <f t="shared" si="22"/>
        <v>#N/A</v>
      </c>
      <c r="CZ15" s="172" t="e">
        <f t="shared" si="6"/>
        <v>#N/A</v>
      </c>
      <c r="DA15" s="172" t="e">
        <f t="shared" si="7"/>
        <v>#N/A</v>
      </c>
      <c r="DB15" s="172" t="e">
        <f t="shared" si="8"/>
        <v>#N/A</v>
      </c>
      <c r="DC15" s="172" t="e">
        <f t="shared" si="9"/>
        <v>#N/A</v>
      </c>
      <c r="DD15" s="172" t="e">
        <f t="shared" si="10"/>
        <v>#N/A</v>
      </c>
      <c r="DE15" s="172" t="e">
        <f>VLOOKUP($C15,'入力フォームマスタ（複数一括申請）'!$A$3:$AE$9,18,FALSE)</f>
        <v>#N/A</v>
      </c>
      <c r="DF15" s="172" t="e">
        <f>IF(OR(H15='入力フォームマスタ（複数一括申請）'!$C$16,'入力フォーム（複数一括申請）'!H15='入力フォームマスタ（複数一括申請）'!$C$17,'入力フォーム（複数一括申請）'!H15='入力フォームマスタ（複数一括申請）'!$C$21,'入力フォーム（複数一括申請）'!H15='入力フォームマスタ（複数一括申請）'!$C$22,'入力フォーム（複数一括申請）'!H15='入力フォームマスタ（複数一括申請）'!$C$23),"×",VLOOKUP($C15,'入力フォームマスタ（複数一括申請）'!$A$3:$AE$9,19,FALSE))</f>
        <v>#N/A</v>
      </c>
      <c r="DG15" s="172" t="e">
        <f>VLOOKUP($C15,'入力フォームマスタ（複数一括申請）'!$A$3:$AE$9,20,FALSE)</f>
        <v>#N/A</v>
      </c>
      <c r="DH15" s="172" t="e">
        <f>VLOOKUP($C15,'入力フォームマスタ（複数一括申請）'!$A$3:$AE$9,21,FALSE)</f>
        <v>#N/A</v>
      </c>
      <c r="DI15" s="172" t="e">
        <f>VLOOKUP($C15,'入力フォームマスタ（複数一括申請）'!$A$3:$AE$9,22,FALSE)</f>
        <v>#N/A</v>
      </c>
      <c r="DJ15" s="174" t="e">
        <f>IF($C15="",VLOOKUP($C15,'入力フォームマスタ（複数一括申請）'!$A$3:$AE$9,23,FALSE),IF($C15&lt;7,VLOOKUP($C15,'入力フォームマスタ（複数一括申請）'!$A$3:$AE$9,23,FALSE),"×"))</f>
        <v>#N/A</v>
      </c>
      <c r="DK15" s="174" t="e">
        <f>IF($C15="",VLOOKUP($C15,'入力フォームマスタ（複数一括申請）'!$A$3:$AE$9,23,FALSE),IF($C15=7,VLOOKUP($C15,'入力フォームマスタ（複数一括申請）'!$A$3:$AE$9,23,FALSE),"×"))</f>
        <v>#N/A</v>
      </c>
      <c r="DL15" s="174" t="str">
        <f t="shared" si="11"/>
        <v/>
      </c>
      <c r="DM15" s="174" t="str">
        <f>IFERROR(VLOOKUP($H15,'入力フォームマスタ（複数一括申請）'!$C$28:$D$36,2,FALSE),"")</f>
        <v/>
      </c>
      <c r="DN15" s="176" t="str">
        <f t="shared" si="12"/>
        <v/>
      </c>
      <c r="DO15" s="176" t="str">
        <f t="shared" si="13"/>
        <v/>
      </c>
      <c r="DP15" s="186" t="str">
        <f t="shared" si="14"/>
        <v/>
      </c>
      <c r="DQ15" s="187" t="str">
        <f t="shared" si="1"/>
        <v/>
      </c>
    </row>
    <row r="16" spans="1:121" ht="33.75" customHeight="1" x14ac:dyDescent="0.4">
      <c r="A16" s="106"/>
      <c r="B16" s="127">
        <v>7</v>
      </c>
      <c r="C16" s="147" t="str">
        <f t="shared" si="2"/>
        <v/>
      </c>
      <c r="D16" s="466"/>
      <c r="E16" s="467"/>
      <c r="F16" s="468"/>
      <c r="G16" s="469"/>
      <c r="H16" s="470"/>
      <c r="I16" s="470"/>
      <c r="J16" s="470"/>
      <c r="K16" s="469"/>
      <c r="L16" s="470"/>
      <c r="M16" s="470"/>
      <c r="N16" s="469"/>
      <c r="O16" s="469"/>
      <c r="P16" s="469"/>
      <c r="Q16" s="468"/>
      <c r="R16" s="470"/>
      <c r="S16" s="470"/>
      <c r="T16" s="468"/>
      <c r="U16" s="468"/>
      <c r="V16" s="471"/>
      <c r="W16" s="472"/>
      <c r="X16" s="471"/>
      <c r="Y16" s="471"/>
      <c r="Z16" s="471"/>
      <c r="AA16" s="471"/>
      <c r="AB16" s="471"/>
      <c r="AC16" s="471"/>
      <c r="AD16" s="471"/>
      <c r="AE16" s="471"/>
      <c r="AF16" s="471"/>
      <c r="AG16" s="471"/>
      <c r="AH16" s="471"/>
      <c r="AI16" s="468"/>
      <c r="AJ16" s="471"/>
      <c r="AK16" s="471"/>
      <c r="AL16" s="471"/>
      <c r="AM16" s="471"/>
      <c r="AN16" s="471"/>
      <c r="AO16" s="470"/>
      <c r="AP16" s="468"/>
      <c r="AQ16" s="469"/>
      <c r="AR16" s="469"/>
      <c r="AS16" s="470"/>
      <c r="AT16" s="142"/>
      <c r="AU16" s="142"/>
      <c r="AV16" s="142"/>
      <c r="AW16" s="142"/>
      <c r="AX16" s="142"/>
      <c r="AY16" s="142"/>
      <c r="AZ16" s="142"/>
      <c r="BA16" s="142"/>
      <c r="BB16" s="142"/>
      <c r="BC16" s="128"/>
      <c r="BD16" s="142"/>
      <c r="BE16" s="142"/>
      <c r="BF16" s="142"/>
      <c r="BG16" s="142"/>
      <c r="BH16" s="142"/>
      <c r="BI16" s="142"/>
      <c r="BJ16" s="468"/>
      <c r="BK16" s="470"/>
      <c r="BL16" s="468"/>
      <c r="BM16" s="470"/>
      <c r="BN16" s="468"/>
      <c r="BO16" s="468"/>
      <c r="BP16" s="470"/>
      <c r="BQ16" s="470"/>
      <c r="BR16" s="142"/>
      <c r="BS16" s="142"/>
      <c r="BT16" s="142"/>
      <c r="BU16" s="142"/>
      <c r="BV16" s="142"/>
      <c r="BW16" s="128"/>
      <c r="BX16" s="470"/>
      <c r="BY16" s="470"/>
      <c r="BZ16" s="468"/>
      <c r="CA16" s="468"/>
      <c r="CB16" s="470"/>
      <c r="CC16" s="475"/>
      <c r="CD16" s="477" t="str">
        <f t="shared" si="3"/>
        <v/>
      </c>
      <c r="CF16" s="172" t="e">
        <f>VLOOKUP($C16,'入力フォームマスタ（複数一括申請）'!$A$3:$AE$9,2,FALSE)</f>
        <v>#N/A</v>
      </c>
      <c r="CG16" s="172" t="e">
        <f>VLOOKUP($C16,'入力フォームマスタ（複数一括申請）'!$A$3:$AE$9,3,FALSE)</f>
        <v>#N/A</v>
      </c>
      <c r="CH16" s="172" t="e">
        <f>VLOOKUP($C16,'入力フォームマスタ（複数一括申請）'!$A$3:$AE$9,4,FALSE)</f>
        <v>#N/A</v>
      </c>
      <c r="CI16" s="172" t="e">
        <f>VLOOKUP($C16,'入力フォームマスタ（複数一括申請）'!$A$3:$AE$9,5,FALSE)</f>
        <v>#N/A</v>
      </c>
      <c r="CJ16" s="172" t="e">
        <f>VLOOKUP($C16,'入力フォームマスタ（複数一括申請）'!$A$3:$AE$9,6,FALSE)</f>
        <v>#N/A</v>
      </c>
      <c r="CK16" s="172" t="e">
        <f>VLOOKUP($C16,'入力フォームマスタ（複数一括申請）'!$A$3:$AE$9,7,FALSE)</f>
        <v>#N/A</v>
      </c>
      <c r="CL16" s="172" t="e">
        <f>VLOOKUP($C16,'入力フォームマスタ（複数一括申請）'!$A$3:$AE$9,8,FALSE)</f>
        <v>#N/A</v>
      </c>
      <c r="CM16" s="172" t="e">
        <f>IF(AND($C16&gt;0,$H16='入力フォームマスタ（複数一括申請）'!$C$22),"×",VLOOKUP($C16,'入力フォームマスタ（複数一括申請）'!$A$3:$AE$9,9,FALSE))</f>
        <v>#N/A</v>
      </c>
      <c r="CN16" s="172" t="e">
        <f t="shared" ref="CN16:CO16" si="23">CM16</f>
        <v>#N/A</v>
      </c>
      <c r="CO16" s="172" t="e">
        <f t="shared" si="23"/>
        <v>#N/A</v>
      </c>
      <c r="CP16" s="172" t="e">
        <f>IF(AND($C16&gt;0,$H16='入力フォームマスタ（複数一括申請）'!$C$22),"×",VLOOKUP($C16,'入力フォームマスタ（複数一括申請）'!$A$3:$AE$9,10,FALSE))</f>
        <v>#N/A</v>
      </c>
      <c r="CQ16" s="172" t="e">
        <f>IF(AND($C16&gt;0,$H16='入力フォームマスタ（複数一括申請）'!$C$22),"×",VLOOKUP($C16,'入力フォームマスタ（複数一括申請）'!$A$3:$AE$9,11,FALSE))</f>
        <v>#N/A</v>
      </c>
      <c r="CR16" s="172" t="e">
        <f>IF($AI16='入力フォームマスタ（複数一括申請）'!$D$16,'入力フォームマスタ（複数一括申請）'!$B$5,IF(OR($H16='入力フォームマスタ（複数一括申請）'!$C$21,$H16='入力フォームマスタ（複数一括申請）'!$C$22,$H16='入力フォームマスタ（複数一括申請）'!$C$24),"×",VLOOKUP($C16,'入力フォームマスタ（複数一括申請）'!$A$3:$AE$9,12,FALSE)))</f>
        <v>#N/A</v>
      </c>
      <c r="CS16" s="172" t="e">
        <f>IF(OR($H16='入力フォームマスタ（複数一括申請）'!$C$21,$H16='入力フォームマスタ（複数一括申請）'!$C$22,$H16='入力フォームマスタ（複数一括申請）'!$C$24),"×",VLOOKUP($C16,'入力フォームマスタ（複数一括申請）'!$A$3:$AE$9,13,FALSE))</f>
        <v>#N/A</v>
      </c>
      <c r="CT16" s="172" t="e">
        <f>IF(AND(3&lt;$C16,$C16&lt;7),VLOOKUP($C16,'入力フォームマスタ（複数一括申請）'!$A$3:$AE$9,14,FALSE),IF(AND($C16=3,OR($H16='入力フォームマスタ（複数一括申請）'!$C$16,$H16='入力フォームマスタ（複数一括申請）'!$C$17)),VLOOKUP($C16,'入力フォームマスタ（複数一括申請）'!$A$3:$AE$9,14,FALSE),IF(OR($H16='入力フォームマスタ（複数一括申請）'!$C$16,$H16='入力フォームマスタ（複数一括申請）'!$C$17),'入力フォームマスタ（複数一括申請）'!$B$5,IF($H16="",VLOOKUP($C16,'入力フォームマスタ（複数一括申請）'!$A$3:$AE$9,14,FALSE),"×"))))</f>
        <v>#N/A</v>
      </c>
      <c r="CU16" s="172" t="e">
        <f>IF(OR($C16=4,$C16=5),VLOOKUP($C16,'入力フォームマスタ（複数一括申請）'!$A$3:$AE$9,15,FALSE),IF(AND(OR($C16&lt;2,$C16&gt;3),$H16='入力フォームマスタ（複数一括申請）'!$C$17),'入力フォームマスタ（複数一括申請）'!$B$5,IF(OR($H16='入力フォームマスタ（複数一括申請）'!$C$16,$H16='入力フォームマスタ（複数一括申請）'!$C$21,$H16='入力フォームマスタ（複数一括申請）'!$C$22,$H16='入力フォームマスタ（複数一括申請）'!$C$23),"×",IF(OR($H16='入力フォームマスタ（複数一括申請）'!$C$18,$H16='入力フォームマスタ（複数一括申請）'!$C$19,$H16='入力フォームマスタ（複数一括申請）'!$C$20,$H16='入力フォームマスタ（複数一括申請）'!$C$24),"○",VLOOKUP($C16,'入力フォームマスタ（複数一括申請）'!$A$3:$AE$9,15,FALSE)))))</f>
        <v>#N/A</v>
      </c>
      <c r="CV16" s="172" t="e">
        <f>IF(OR($H16='入力フォームマスタ（複数一括申請）'!$C$16,$H16='入力フォームマスタ（複数一括申請）'!$C$21,$H16='入力フォームマスタ（複数一括申請）'!$C$22),"×",VLOOKUP($C16,'入力フォームマスタ（複数一括申請）'!$A$3:$AE$9,16,FALSE))</f>
        <v>#N/A</v>
      </c>
      <c r="CW16" s="172" t="e">
        <f>IF(OR($H16='入力フォームマスタ（複数一括申請）'!$C$21,$H16='入力フォームマスタ（複数一括申請）'!$C$22,$H16='入力フォームマスタ（複数一括申請）'!$C$24),"×",VLOOKUP($C16,'入力フォームマスタ（複数一括申請）'!$A$3:$AE$9,17,FALSE))</f>
        <v>#N/A</v>
      </c>
      <c r="CX16" s="172" t="e">
        <f t="shared" ref="CX16:CY16" si="24">CW16</f>
        <v>#N/A</v>
      </c>
      <c r="CY16" s="172" t="e">
        <f t="shared" si="24"/>
        <v>#N/A</v>
      </c>
      <c r="CZ16" s="172" t="e">
        <f t="shared" si="6"/>
        <v>#N/A</v>
      </c>
      <c r="DA16" s="172" t="e">
        <f t="shared" si="7"/>
        <v>#N/A</v>
      </c>
      <c r="DB16" s="172" t="e">
        <f t="shared" si="8"/>
        <v>#N/A</v>
      </c>
      <c r="DC16" s="172" t="e">
        <f t="shared" si="9"/>
        <v>#N/A</v>
      </c>
      <c r="DD16" s="172" t="e">
        <f t="shared" si="10"/>
        <v>#N/A</v>
      </c>
      <c r="DE16" s="172" t="e">
        <f>VLOOKUP($C16,'入力フォームマスタ（複数一括申請）'!$A$3:$AE$9,18,FALSE)</f>
        <v>#N/A</v>
      </c>
      <c r="DF16" s="172" t="e">
        <f>IF(OR(H16='入力フォームマスタ（複数一括申請）'!$C$16,'入力フォーム（複数一括申請）'!H16='入力フォームマスタ（複数一括申請）'!$C$17,'入力フォーム（複数一括申請）'!H16='入力フォームマスタ（複数一括申請）'!$C$21,'入力フォーム（複数一括申請）'!H16='入力フォームマスタ（複数一括申請）'!$C$22,'入力フォーム（複数一括申請）'!H16='入力フォームマスタ（複数一括申請）'!$C$23),"×",VLOOKUP($C16,'入力フォームマスタ（複数一括申請）'!$A$3:$AE$9,19,FALSE))</f>
        <v>#N/A</v>
      </c>
      <c r="DG16" s="172" t="e">
        <f>VLOOKUP($C16,'入力フォームマスタ（複数一括申請）'!$A$3:$AE$9,20,FALSE)</f>
        <v>#N/A</v>
      </c>
      <c r="DH16" s="172" t="e">
        <f>VLOOKUP($C16,'入力フォームマスタ（複数一括申請）'!$A$3:$AE$9,21,FALSE)</f>
        <v>#N/A</v>
      </c>
      <c r="DI16" s="172" t="e">
        <f>VLOOKUP($C16,'入力フォームマスタ（複数一括申請）'!$A$3:$AE$9,22,FALSE)</f>
        <v>#N/A</v>
      </c>
      <c r="DJ16" s="174" t="e">
        <f>IF($C16="",VLOOKUP($C16,'入力フォームマスタ（複数一括申請）'!$A$3:$AE$9,23,FALSE),IF($C16&lt;7,VLOOKUP($C16,'入力フォームマスタ（複数一括申請）'!$A$3:$AE$9,23,FALSE),"×"))</f>
        <v>#N/A</v>
      </c>
      <c r="DK16" s="174" t="e">
        <f>IF($C16="",VLOOKUP($C16,'入力フォームマスタ（複数一括申請）'!$A$3:$AE$9,23,FALSE),IF($C16=7,VLOOKUP($C16,'入力フォームマスタ（複数一括申請）'!$A$3:$AE$9,23,FALSE),"×"))</f>
        <v>#N/A</v>
      </c>
      <c r="DL16" s="174" t="str">
        <f t="shared" si="11"/>
        <v/>
      </c>
      <c r="DM16" s="174" t="str">
        <f>IFERROR(VLOOKUP($H16,'入力フォームマスタ（複数一括申請）'!$C$28:$D$36,2,FALSE),"")</f>
        <v/>
      </c>
      <c r="DN16" s="176" t="str">
        <f t="shared" si="12"/>
        <v/>
      </c>
      <c r="DO16" s="176" t="str">
        <f t="shared" si="13"/>
        <v/>
      </c>
      <c r="DP16" s="186" t="str">
        <f t="shared" si="14"/>
        <v/>
      </c>
      <c r="DQ16" s="187" t="str">
        <f t="shared" si="1"/>
        <v/>
      </c>
    </row>
    <row r="17" spans="1:121" ht="33.75" customHeight="1" x14ac:dyDescent="0.4">
      <c r="A17" s="106"/>
      <c r="B17" s="127">
        <v>8</v>
      </c>
      <c r="C17" s="147" t="str">
        <f t="shared" si="2"/>
        <v/>
      </c>
      <c r="D17" s="466"/>
      <c r="E17" s="467"/>
      <c r="F17" s="468"/>
      <c r="G17" s="469"/>
      <c r="H17" s="470"/>
      <c r="I17" s="470"/>
      <c r="J17" s="470"/>
      <c r="K17" s="469"/>
      <c r="L17" s="470"/>
      <c r="M17" s="470"/>
      <c r="N17" s="469"/>
      <c r="O17" s="469"/>
      <c r="P17" s="469"/>
      <c r="Q17" s="468"/>
      <c r="R17" s="470"/>
      <c r="S17" s="470"/>
      <c r="T17" s="468"/>
      <c r="U17" s="468"/>
      <c r="V17" s="471"/>
      <c r="W17" s="472"/>
      <c r="X17" s="471"/>
      <c r="Y17" s="471"/>
      <c r="Z17" s="471"/>
      <c r="AA17" s="471"/>
      <c r="AB17" s="471"/>
      <c r="AC17" s="471"/>
      <c r="AD17" s="471"/>
      <c r="AE17" s="471"/>
      <c r="AF17" s="471"/>
      <c r="AG17" s="471"/>
      <c r="AH17" s="471"/>
      <c r="AI17" s="468"/>
      <c r="AJ17" s="471"/>
      <c r="AK17" s="471"/>
      <c r="AL17" s="471"/>
      <c r="AM17" s="471"/>
      <c r="AN17" s="471"/>
      <c r="AO17" s="470"/>
      <c r="AP17" s="468"/>
      <c r="AQ17" s="469"/>
      <c r="AR17" s="469"/>
      <c r="AS17" s="470"/>
      <c r="AT17" s="142"/>
      <c r="AU17" s="142"/>
      <c r="AV17" s="142"/>
      <c r="AW17" s="142"/>
      <c r="AX17" s="142"/>
      <c r="AY17" s="142"/>
      <c r="AZ17" s="142"/>
      <c r="BA17" s="142"/>
      <c r="BB17" s="142"/>
      <c r="BC17" s="128"/>
      <c r="BD17" s="142"/>
      <c r="BE17" s="142"/>
      <c r="BF17" s="142"/>
      <c r="BG17" s="142"/>
      <c r="BH17" s="142"/>
      <c r="BI17" s="142"/>
      <c r="BJ17" s="468"/>
      <c r="BK17" s="470"/>
      <c r="BL17" s="468"/>
      <c r="BM17" s="470"/>
      <c r="BN17" s="468"/>
      <c r="BO17" s="468"/>
      <c r="BP17" s="470"/>
      <c r="BQ17" s="470"/>
      <c r="BR17" s="142"/>
      <c r="BS17" s="142"/>
      <c r="BT17" s="142"/>
      <c r="BU17" s="142"/>
      <c r="BV17" s="142"/>
      <c r="BW17" s="128"/>
      <c r="BX17" s="470"/>
      <c r="BY17" s="470"/>
      <c r="BZ17" s="468"/>
      <c r="CA17" s="468"/>
      <c r="CB17" s="470"/>
      <c r="CC17" s="475"/>
      <c r="CD17" s="477" t="str">
        <f t="shared" si="3"/>
        <v/>
      </c>
      <c r="CF17" s="172" t="e">
        <f>VLOOKUP($C17,'入力フォームマスタ（複数一括申請）'!$A$3:$AE$9,2,FALSE)</f>
        <v>#N/A</v>
      </c>
      <c r="CG17" s="172" t="e">
        <f>VLOOKUP($C17,'入力フォームマスタ（複数一括申請）'!$A$3:$AE$9,3,FALSE)</f>
        <v>#N/A</v>
      </c>
      <c r="CH17" s="172" t="e">
        <f>VLOOKUP($C17,'入力フォームマスタ（複数一括申請）'!$A$3:$AE$9,4,FALSE)</f>
        <v>#N/A</v>
      </c>
      <c r="CI17" s="172" t="e">
        <f>VLOOKUP($C17,'入力フォームマスタ（複数一括申請）'!$A$3:$AE$9,5,FALSE)</f>
        <v>#N/A</v>
      </c>
      <c r="CJ17" s="172" t="e">
        <f>VLOOKUP($C17,'入力フォームマスタ（複数一括申請）'!$A$3:$AE$9,6,FALSE)</f>
        <v>#N/A</v>
      </c>
      <c r="CK17" s="172" t="e">
        <f>VLOOKUP($C17,'入力フォームマスタ（複数一括申請）'!$A$3:$AE$9,7,FALSE)</f>
        <v>#N/A</v>
      </c>
      <c r="CL17" s="172" t="e">
        <f>VLOOKUP($C17,'入力フォームマスタ（複数一括申請）'!$A$3:$AE$9,8,FALSE)</f>
        <v>#N/A</v>
      </c>
      <c r="CM17" s="172" t="e">
        <f>IF(AND($C17&gt;0,$H17='入力フォームマスタ（複数一括申請）'!$C$22),"×",VLOOKUP($C17,'入力フォームマスタ（複数一括申請）'!$A$3:$AE$9,9,FALSE))</f>
        <v>#N/A</v>
      </c>
      <c r="CN17" s="172" t="e">
        <f t="shared" ref="CN17:CO17" si="25">CM17</f>
        <v>#N/A</v>
      </c>
      <c r="CO17" s="172" t="e">
        <f t="shared" si="25"/>
        <v>#N/A</v>
      </c>
      <c r="CP17" s="172" t="e">
        <f>IF(AND($C17&gt;0,$H17='入力フォームマスタ（複数一括申請）'!$C$22),"×",VLOOKUP($C17,'入力フォームマスタ（複数一括申請）'!$A$3:$AE$9,10,FALSE))</f>
        <v>#N/A</v>
      </c>
      <c r="CQ17" s="172" t="e">
        <f>IF(AND($C17&gt;0,$H17='入力フォームマスタ（複数一括申請）'!$C$22),"×",VLOOKUP($C17,'入力フォームマスタ（複数一括申請）'!$A$3:$AE$9,11,FALSE))</f>
        <v>#N/A</v>
      </c>
      <c r="CR17" s="172" t="e">
        <f>IF($AI17='入力フォームマスタ（複数一括申請）'!$D$16,'入力フォームマスタ（複数一括申請）'!$B$5,IF(OR($H17='入力フォームマスタ（複数一括申請）'!$C$21,$H17='入力フォームマスタ（複数一括申請）'!$C$22,$H17='入力フォームマスタ（複数一括申請）'!$C$24),"×",VLOOKUP($C17,'入力フォームマスタ（複数一括申請）'!$A$3:$AE$9,12,FALSE)))</f>
        <v>#N/A</v>
      </c>
      <c r="CS17" s="172" t="e">
        <f>IF(OR($H17='入力フォームマスタ（複数一括申請）'!$C$21,$H17='入力フォームマスタ（複数一括申請）'!$C$22,$H17='入力フォームマスタ（複数一括申請）'!$C$24),"×",VLOOKUP($C17,'入力フォームマスタ（複数一括申請）'!$A$3:$AE$9,13,FALSE))</f>
        <v>#N/A</v>
      </c>
      <c r="CT17" s="172" t="e">
        <f>IF(AND(3&lt;$C17,$C17&lt;7),VLOOKUP($C17,'入力フォームマスタ（複数一括申請）'!$A$3:$AE$9,14,FALSE),IF(AND($C17=3,OR($H17='入力フォームマスタ（複数一括申請）'!$C$16,$H17='入力フォームマスタ（複数一括申請）'!$C$17)),VLOOKUP($C17,'入力フォームマスタ（複数一括申請）'!$A$3:$AE$9,14,FALSE),IF(OR($H17='入力フォームマスタ（複数一括申請）'!$C$16,$H17='入力フォームマスタ（複数一括申請）'!$C$17),'入力フォームマスタ（複数一括申請）'!$B$5,IF($H17="",VLOOKUP($C17,'入力フォームマスタ（複数一括申請）'!$A$3:$AE$9,14,FALSE),"×"))))</f>
        <v>#N/A</v>
      </c>
      <c r="CU17" s="172" t="e">
        <f>IF(OR($C17=4,$C17=5),VLOOKUP($C17,'入力フォームマスタ（複数一括申請）'!$A$3:$AE$9,15,FALSE),IF(AND(OR($C17&lt;2,$C17&gt;3),$H17='入力フォームマスタ（複数一括申請）'!$C$17),'入力フォームマスタ（複数一括申請）'!$B$5,IF(OR($H17='入力フォームマスタ（複数一括申請）'!$C$16,$H17='入力フォームマスタ（複数一括申請）'!$C$21,$H17='入力フォームマスタ（複数一括申請）'!$C$22,$H17='入力フォームマスタ（複数一括申請）'!$C$23),"×",IF(OR($H17='入力フォームマスタ（複数一括申請）'!$C$18,$H17='入力フォームマスタ（複数一括申請）'!$C$19,$H17='入力フォームマスタ（複数一括申請）'!$C$20,$H17='入力フォームマスタ（複数一括申請）'!$C$24),"○",VLOOKUP($C17,'入力フォームマスタ（複数一括申請）'!$A$3:$AE$9,15,FALSE)))))</f>
        <v>#N/A</v>
      </c>
      <c r="CV17" s="172" t="e">
        <f>IF(OR($H17='入力フォームマスタ（複数一括申請）'!$C$16,$H17='入力フォームマスタ（複数一括申請）'!$C$21,$H17='入力フォームマスタ（複数一括申請）'!$C$22),"×",VLOOKUP($C17,'入力フォームマスタ（複数一括申請）'!$A$3:$AE$9,16,FALSE))</f>
        <v>#N/A</v>
      </c>
      <c r="CW17" s="172" t="e">
        <f>IF(OR($H17='入力フォームマスタ（複数一括申請）'!$C$21,$H17='入力フォームマスタ（複数一括申請）'!$C$22,$H17='入力フォームマスタ（複数一括申請）'!$C$24),"×",VLOOKUP($C17,'入力フォームマスタ（複数一括申請）'!$A$3:$AE$9,17,FALSE))</f>
        <v>#N/A</v>
      </c>
      <c r="CX17" s="172" t="e">
        <f t="shared" ref="CX17:CY17" si="26">CW17</f>
        <v>#N/A</v>
      </c>
      <c r="CY17" s="172" t="e">
        <f t="shared" si="26"/>
        <v>#N/A</v>
      </c>
      <c r="CZ17" s="172" t="e">
        <f t="shared" si="6"/>
        <v>#N/A</v>
      </c>
      <c r="DA17" s="172" t="e">
        <f t="shared" si="7"/>
        <v>#N/A</v>
      </c>
      <c r="DB17" s="172" t="e">
        <f t="shared" si="8"/>
        <v>#N/A</v>
      </c>
      <c r="DC17" s="172" t="e">
        <f t="shared" si="9"/>
        <v>#N/A</v>
      </c>
      <c r="DD17" s="172" t="e">
        <f t="shared" si="10"/>
        <v>#N/A</v>
      </c>
      <c r="DE17" s="172" t="e">
        <f>VLOOKUP($C17,'入力フォームマスタ（複数一括申請）'!$A$3:$AE$9,18,FALSE)</f>
        <v>#N/A</v>
      </c>
      <c r="DF17" s="172" t="e">
        <f>IF(OR(H17='入力フォームマスタ（複数一括申請）'!$C$16,'入力フォーム（複数一括申請）'!H17='入力フォームマスタ（複数一括申請）'!$C$17,'入力フォーム（複数一括申請）'!H17='入力フォームマスタ（複数一括申請）'!$C$21,'入力フォーム（複数一括申請）'!H17='入力フォームマスタ（複数一括申請）'!$C$22,'入力フォーム（複数一括申請）'!H17='入力フォームマスタ（複数一括申請）'!$C$23),"×",VLOOKUP($C17,'入力フォームマスタ（複数一括申請）'!$A$3:$AE$9,19,FALSE))</f>
        <v>#N/A</v>
      </c>
      <c r="DG17" s="172" t="e">
        <f>VLOOKUP($C17,'入力フォームマスタ（複数一括申請）'!$A$3:$AE$9,20,FALSE)</f>
        <v>#N/A</v>
      </c>
      <c r="DH17" s="172" t="e">
        <f>VLOOKUP($C17,'入力フォームマスタ（複数一括申請）'!$A$3:$AE$9,21,FALSE)</f>
        <v>#N/A</v>
      </c>
      <c r="DI17" s="172" t="e">
        <f>VLOOKUP($C17,'入力フォームマスタ（複数一括申請）'!$A$3:$AE$9,22,FALSE)</f>
        <v>#N/A</v>
      </c>
      <c r="DJ17" s="174" t="e">
        <f>IF($C17="",VLOOKUP($C17,'入力フォームマスタ（複数一括申請）'!$A$3:$AE$9,23,FALSE),IF($C17&lt;7,VLOOKUP($C17,'入力フォームマスタ（複数一括申請）'!$A$3:$AE$9,23,FALSE),"×"))</f>
        <v>#N/A</v>
      </c>
      <c r="DK17" s="174" t="e">
        <f>IF($C17="",VLOOKUP($C17,'入力フォームマスタ（複数一括申請）'!$A$3:$AE$9,23,FALSE),IF($C17=7,VLOOKUP($C17,'入力フォームマスタ（複数一括申請）'!$A$3:$AE$9,23,FALSE),"×"))</f>
        <v>#N/A</v>
      </c>
      <c r="DL17" s="174" t="str">
        <f t="shared" si="11"/>
        <v/>
      </c>
      <c r="DM17" s="174" t="str">
        <f>IFERROR(VLOOKUP($H17,'入力フォームマスタ（複数一括申請）'!$C$28:$D$36,2,FALSE),"")</f>
        <v/>
      </c>
      <c r="DN17" s="176" t="str">
        <f t="shared" si="12"/>
        <v/>
      </c>
      <c r="DO17" s="176" t="str">
        <f t="shared" si="13"/>
        <v/>
      </c>
      <c r="DP17" s="186" t="str">
        <f t="shared" si="14"/>
        <v/>
      </c>
      <c r="DQ17" s="187" t="str">
        <f t="shared" si="1"/>
        <v/>
      </c>
    </row>
    <row r="18" spans="1:121" ht="33.75" customHeight="1" x14ac:dyDescent="0.4">
      <c r="A18" s="106"/>
      <c r="B18" s="127">
        <v>9</v>
      </c>
      <c r="C18" s="147" t="str">
        <f t="shared" si="2"/>
        <v/>
      </c>
      <c r="D18" s="466"/>
      <c r="E18" s="467"/>
      <c r="F18" s="468"/>
      <c r="G18" s="469"/>
      <c r="H18" s="470"/>
      <c r="I18" s="470"/>
      <c r="J18" s="470"/>
      <c r="K18" s="469"/>
      <c r="L18" s="470"/>
      <c r="M18" s="470"/>
      <c r="N18" s="469"/>
      <c r="O18" s="469"/>
      <c r="P18" s="469"/>
      <c r="Q18" s="468"/>
      <c r="R18" s="470"/>
      <c r="S18" s="470"/>
      <c r="T18" s="468"/>
      <c r="U18" s="468"/>
      <c r="V18" s="471"/>
      <c r="W18" s="472"/>
      <c r="X18" s="471"/>
      <c r="Y18" s="471"/>
      <c r="Z18" s="471"/>
      <c r="AA18" s="471"/>
      <c r="AB18" s="471"/>
      <c r="AC18" s="471"/>
      <c r="AD18" s="471"/>
      <c r="AE18" s="471"/>
      <c r="AF18" s="471"/>
      <c r="AG18" s="471"/>
      <c r="AH18" s="471"/>
      <c r="AI18" s="468"/>
      <c r="AJ18" s="471"/>
      <c r="AK18" s="471"/>
      <c r="AL18" s="471"/>
      <c r="AM18" s="471"/>
      <c r="AN18" s="471"/>
      <c r="AO18" s="470"/>
      <c r="AP18" s="468"/>
      <c r="AQ18" s="469"/>
      <c r="AR18" s="469"/>
      <c r="AS18" s="470"/>
      <c r="AT18" s="142"/>
      <c r="AU18" s="142"/>
      <c r="AV18" s="142"/>
      <c r="AW18" s="142"/>
      <c r="AX18" s="142"/>
      <c r="AY18" s="142"/>
      <c r="AZ18" s="142"/>
      <c r="BA18" s="142"/>
      <c r="BB18" s="142"/>
      <c r="BC18" s="128"/>
      <c r="BD18" s="142"/>
      <c r="BE18" s="142"/>
      <c r="BF18" s="142"/>
      <c r="BG18" s="142"/>
      <c r="BH18" s="142"/>
      <c r="BI18" s="142"/>
      <c r="BJ18" s="468"/>
      <c r="BK18" s="470"/>
      <c r="BL18" s="468"/>
      <c r="BM18" s="470"/>
      <c r="BN18" s="468"/>
      <c r="BO18" s="468"/>
      <c r="BP18" s="470"/>
      <c r="BQ18" s="470"/>
      <c r="BR18" s="142"/>
      <c r="BS18" s="142"/>
      <c r="BT18" s="142"/>
      <c r="BU18" s="142"/>
      <c r="BV18" s="142"/>
      <c r="BW18" s="128"/>
      <c r="BX18" s="470"/>
      <c r="BY18" s="470"/>
      <c r="BZ18" s="468"/>
      <c r="CA18" s="468"/>
      <c r="CB18" s="470"/>
      <c r="CC18" s="475"/>
      <c r="CD18" s="477" t="str">
        <f t="shared" si="3"/>
        <v/>
      </c>
      <c r="CF18" s="172" t="e">
        <f>VLOOKUP($C18,'入力フォームマスタ（複数一括申請）'!$A$3:$AE$9,2,FALSE)</f>
        <v>#N/A</v>
      </c>
      <c r="CG18" s="172" t="e">
        <f>VLOOKUP($C18,'入力フォームマスタ（複数一括申請）'!$A$3:$AE$9,3,FALSE)</f>
        <v>#N/A</v>
      </c>
      <c r="CH18" s="172" t="e">
        <f>VLOOKUP($C18,'入力フォームマスタ（複数一括申請）'!$A$3:$AE$9,4,FALSE)</f>
        <v>#N/A</v>
      </c>
      <c r="CI18" s="172" t="e">
        <f>VLOOKUP($C18,'入力フォームマスタ（複数一括申請）'!$A$3:$AE$9,5,FALSE)</f>
        <v>#N/A</v>
      </c>
      <c r="CJ18" s="172" t="e">
        <f>VLOOKUP($C18,'入力フォームマスタ（複数一括申請）'!$A$3:$AE$9,6,FALSE)</f>
        <v>#N/A</v>
      </c>
      <c r="CK18" s="172" t="e">
        <f>VLOOKUP($C18,'入力フォームマスタ（複数一括申請）'!$A$3:$AE$9,7,FALSE)</f>
        <v>#N/A</v>
      </c>
      <c r="CL18" s="172" t="e">
        <f>VLOOKUP($C18,'入力フォームマスタ（複数一括申請）'!$A$3:$AE$9,8,FALSE)</f>
        <v>#N/A</v>
      </c>
      <c r="CM18" s="172" t="e">
        <f>IF(AND($C18&gt;0,$H18='入力フォームマスタ（複数一括申請）'!$C$22),"×",VLOOKUP($C18,'入力フォームマスタ（複数一括申請）'!$A$3:$AE$9,9,FALSE))</f>
        <v>#N/A</v>
      </c>
      <c r="CN18" s="172" t="e">
        <f t="shared" ref="CN18:CO18" si="27">CM18</f>
        <v>#N/A</v>
      </c>
      <c r="CO18" s="172" t="e">
        <f t="shared" si="27"/>
        <v>#N/A</v>
      </c>
      <c r="CP18" s="172" t="e">
        <f>IF(AND($C18&gt;0,$H18='入力フォームマスタ（複数一括申請）'!$C$22),"×",VLOOKUP($C18,'入力フォームマスタ（複数一括申請）'!$A$3:$AE$9,10,FALSE))</f>
        <v>#N/A</v>
      </c>
      <c r="CQ18" s="172" t="e">
        <f>IF(AND($C18&gt;0,$H18='入力フォームマスタ（複数一括申請）'!$C$22),"×",VLOOKUP($C18,'入力フォームマスタ（複数一括申請）'!$A$3:$AE$9,11,FALSE))</f>
        <v>#N/A</v>
      </c>
      <c r="CR18" s="172" t="e">
        <f>IF($AI18='入力フォームマスタ（複数一括申請）'!$D$16,'入力フォームマスタ（複数一括申請）'!$B$5,IF(OR($H18='入力フォームマスタ（複数一括申請）'!$C$21,$H18='入力フォームマスタ（複数一括申請）'!$C$22,$H18='入力フォームマスタ（複数一括申請）'!$C$24),"×",VLOOKUP($C18,'入力フォームマスタ（複数一括申請）'!$A$3:$AE$9,12,FALSE)))</f>
        <v>#N/A</v>
      </c>
      <c r="CS18" s="172" t="e">
        <f>IF(OR($H18='入力フォームマスタ（複数一括申請）'!$C$21,$H18='入力フォームマスタ（複数一括申請）'!$C$22,$H18='入力フォームマスタ（複数一括申請）'!$C$24),"×",VLOOKUP($C18,'入力フォームマスタ（複数一括申請）'!$A$3:$AE$9,13,FALSE))</f>
        <v>#N/A</v>
      </c>
      <c r="CT18" s="172" t="e">
        <f>IF(AND(3&lt;$C18,$C18&lt;7),VLOOKUP($C18,'入力フォームマスタ（複数一括申請）'!$A$3:$AE$9,14,FALSE),IF(AND($C18=3,OR($H18='入力フォームマスタ（複数一括申請）'!$C$16,$H18='入力フォームマスタ（複数一括申請）'!$C$17)),VLOOKUP($C18,'入力フォームマスタ（複数一括申請）'!$A$3:$AE$9,14,FALSE),IF(OR($H18='入力フォームマスタ（複数一括申請）'!$C$16,$H18='入力フォームマスタ（複数一括申請）'!$C$17),'入力フォームマスタ（複数一括申請）'!$B$5,IF($H18="",VLOOKUP($C18,'入力フォームマスタ（複数一括申請）'!$A$3:$AE$9,14,FALSE),"×"))))</f>
        <v>#N/A</v>
      </c>
      <c r="CU18" s="172" t="e">
        <f>IF(OR($C18=4,$C18=5),VLOOKUP($C18,'入力フォームマスタ（複数一括申請）'!$A$3:$AE$9,15,FALSE),IF(AND(OR($C18&lt;2,$C18&gt;3),$H18='入力フォームマスタ（複数一括申請）'!$C$17),'入力フォームマスタ（複数一括申請）'!$B$5,IF(OR($H18='入力フォームマスタ（複数一括申請）'!$C$16,$H18='入力フォームマスタ（複数一括申請）'!$C$21,$H18='入力フォームマスタ（複数一括申請）'!$C$22,$H18='入力フォームマスタ（複数一括申請）'!$C$23),"×",IF(OR($H18='入力フォームマスタ（複数一括申請）'!$C$18,$H18='入力フォームマスタ（複数一括申請）'!$C$19,$H18='入力フォームマスタ（複数一括申請）'!$C$20,$H18='入力フォームマスタ（複数一括申請）'!$C$24),"○",VLOOKUP($C18,'入力フォームマスタ（複数一括申請）'!$A$3:$AE$9,15,FALSE)))))</f>
        <v>#N/A</v>
      </c>
      <c r="CV18" s="172" t="e">
        <f>IF(OR($H18='入力フォームマスタ（複数一括申請）'!$C$16,$H18='入力フォームマスタ（複数一括申請）'!$C$21,$H18='入力フォームマスタ（複数一括申請）'!$C$22),"×",VLOOKUP($C18,'入力フォームマスタ（複数一括申請）'!$A$3:$AE$9,16,FALSE))</f>
        <v>#N/A</v>
      </c>
      <c r="CW18" s="172" t="e">
        <f>IF(OR($H18='入力フォームマスタ（複数一括申請）'!$C$21,$H18='入力フォームマスタ（複数一括申請）'!$C$22,$H18='入力フォームマスタ（複数一括申請）'!$C$24),"×",VLOOKUP($C18,'入力フォームマスタ（複数一括申請）'!$A$3:$AE$9,17,FALSE))</f>
        <v>#N/A</v>
      </c>
      <c r="CX18" s="172" t="e">
        <f t="shared" ref="CX18:CY18" si="28">CW18</f>
        <v>#N/A</v>
      </c>
      <c r="CY18" s="172" t="e">
        <f t="shared" si="28"/>
        <v>#N/A</v>
      </c>
      <c r="CZ18" s="172" t="e">
        <f t="shared" si="6"/>
        <v>#N/A</v>
      </c>
      <c r="DA18" s="172" t="e">
        <f t="shared" si="7"/>
        <v>#N/A</v>
      </c>
      <c r="DB18" s="172" t="e">
        <f t="shared" si="8"/>
        <v>#N/A</v>
      </c>
      <c r="DC18" s="172" t="e">
        <f t="shared" si="9"/>
        <v>#N/A</v>
      </c>
      <c r="DD18" s="172" t="e">
        <f t="shared" si="10"/>
        <v>#N/A</v>
      </c>
      <c r="DE18" s="172" t="e">
        <f>VLOOKUP($C18,'入力フォームマスタ（複数一括申請）'!$A$3:$AE$9,18,FALSE)</f>
        <v>#N/A</v>
      </c>
      <c r="DF18" s="172" t="e">
        <f>IF(OR(H18='入力フォームマスタ（複数一括申請）'!$C$16,'入力フォーム（複数一括申請）'!H18='入力フォームマスタ（複数一括申請）'!$C$17,'入力フォーム（複数一括申請）'!H18='入力フォームマスタ（複数一括申請）'!$C$21,'入力フォーム（複数一括申請）'!H18='入力フォームマスタ（複数一括申請）'!$C$22,'入力フォーム（複数一括申請）'!H18='入力フォームマスタ（複数一括申請）'!$C$23),"×",VLOOKUP($C18,'入力フォームマスタ（複数一括申請）'!$A$3:$AE$9,19,FALSE))</f>
        <v>#N/A</v>
      </c>
      <c r="DG18" s="172" t="e">
        <f>VLOOKUP($C18,'入力フォームマスタ（複数一括申請）'!$A$3:$AE$9,20,FALSE)</f>
        <v>#N/A</v>
      </c>
      <c r="DH18" s="172" t="e">
        <f>VLOOKUP($C18,'入力フォームマスタ（複数一括申請）'!$A$3:$AE$9,21,FALSE)</f>
        <v>#N/A</v>
      </c>
      <c r="DI18" s="172" t="e">
        <f>VLOOKUP($C18,'入力フォームマスタ（複数一括申請）'!$A$3:$AE$9,22,FALSE)</f>
        <v>#N/A</v>
      </c>
      <c r="DJ18" s="174" t="e">
        <f>IF($C18="",VLOOKUP($C18,'入力フォームマスタ（複数一括申請）'!$A$3:$AE$9,23,FALSE),IF($C18&lt;7,VLOOKUP($C18,'入力フォームマスタ（複数一括申請）'!$A$3:$AE$9,23,FALSE),"×"))</f>
        <v>#N/A</v>
      </c>
      <c r="DK18" s="174" t="e">
        <f>IF($C18="",VLOOKUP($C18,'入力フォームマスタ（複数一括申請）'!$A$3:$AE$9,23,FALSE),IF($C18=7,VLOOKUP($C18,'入力フォームマスタ（複数一括申請）'!$A$3:$AE$9,23,FALSE),"×"))</f>
        <v>#N/A</v>
      </c>
      <c r="DL18" s="174" t="str">
        <f t="shared" si="11"/>
        <v/>
      </c>
      <c r="DM18" s="174" t="str">
        <f>IFERROR(VLOOKUP($H18,'入力フォームマスタ（複数一括申請）'!$C$28:$D$36,2,FALSE),"")</f>
        <v/>
      </c>
      <c r="DN18" s="176" t="str">
        <f t="shared" si="12"/>
        <v/>
      </c>
      <c r="DO18" s="176" t="str">
        <f t="shared" si="13"/>
        <v/>
      </c>
      <c r="DP18" s="186" t="str">
        <f t="shared" si="14"/>
        <v/>
      </c>
      <c r="DQ18" s="187" t="str">
        <f t="shared" si="1"/>
        <v/>
      </c>
    </row>
    <row r="19" spans="1:121" ht="33.75" customHeight="1" x14ac:dyDescent="0.4">
      <c r="A19" s="106"/>
      <c r="B19" s="127">
        <v>10</v>
      </c>
      <c r="C19" s="147" t="str">
        <f t="shared" si="2"/>
        <v/>
      </c>
      <c r="D19" s="466"/>
      <c r="E19" s="467"/>
      <c r="F19" s="468"/>
      <c r="G19" s="469"/>
      <c r="H19" s="470"/>
      <c r="I19" s="470"/>
      <c r="J19" s="470"/>
      <c r="K19" s="469"/>
      <c r="L19" s="470"/>
      <c r="M19" s="470"/>
      <c r="N19" s="469"/>
      <c r="O19" s="469"/>
      <c r="P19" s="469"/>
      <c r="Q19" s="468"/>
      <c r="R19" s="470"/>
      <c r="S19" s="470"/>
      <c r="T19" s="468"/>
      <c r="U19" s="468"/>
      <c r="V19" s="471"/>
      <c r="W19" s="472"/>
      <c r="X19" s="471"/>
      <c r="Y19" s="471"/>
      <c r="Z19" s="471"/>
      <c r="AA19" s="471"/>
      <c r="AB19" s="471"/>
      <c r="AC19" s="471"/>
      <c r="AD19" s="471"/>
      <c r="AE19" s="471"/>
      <c r="AF19" s="471"/>
      <c r="AG19" s="471"/>
      <c r="AH19" s="471"/>
      <c r="AI19" s="468"/>
      <c r="AJ19" s="471"/>
      <c r="AK19" s="471"/>
      <c r="AL19" s="471"/>
      <c r="AM19" s="471"/>
      <c r="AN19" s="471"/>
      <c r="AO19" s="470"/>
      <c r="AP19" s="468"/>
      <c r="AQ19" s="469"/>
      <c r="AR19" s="469"/>
      <c r="AS19" s="470"/>
      <c r="AT19" s="142"/>
      <c r="AU19" s="142"/>
      <c r="AV19" s="142"/>
      <c r="AW19" s="142"/>
      <c r="AX19" s="142"/>
      <c r="AY19" s="142"/>
      <c r="AZ19" s="142"/>
      <c r="BA19" s="142"/>
      <c r="BB19" s="142"/>
      <c r="BC19" s="128"/>
      <c r="BD19" s="142"/>
      <c r="BE19" s="142"/>
      <c r="BF19" s="142"/>
      <c r="BG19" s="142"/>
      <c r="BH19" s="142"/>
      <c r="BI19" s="142"/>
      <c r="BJ19" s="468"/>
      <c r="BK19" s="470"/>
      <c r="BL19" s="468"/>
      <c r="BM19" s="470"/>
      <c r="BN19" s="468"/>
      <c r="BO19" s="468"/>
      <c r="BP19" s="470"/>
      <c r="BQ19" s="470"/>
      <c r="BR19" s="142"/>
      <c r="BS19" s="142"/>
      <c r="BT19" s="142"/>
      <c r="BU19" s="142"/>
      <c r="BV19" s="142"/>
      <c r="BW19" s="128"/>
      <c r="BX19" s="470"/>
      <c r="BY19" s="470"/>
      <c r="BZ19" s="468"/>
      <c r="CA19" s="468"/>
      <c r="CB19" s="470"/>
      <c r="CC19" s="475"/>
      <c r="CD19" s="477" t="str">
        <f t="shared" si="3"/>
        <v/>
      </c>
      <c r="CF19" s="172" t="e">
        <f>VLOOKUP($C19,'入力フォームマスタ（複数一括申請）'!$A$3:$AE$9,2,FALSE)</f>
        <v>#N/A</v>
      </c>
      <c r="CG19" s="172" t="e">
        <f>VLOOKUP($C19,'入力フォームマスタ（複数一括申請）'!$A$3:$AE$9,3,FALSE)</f>
        <v>#N/A</v>
      </c>
      <c r="CH19" s="172" t="e">
        <f>VLOOKUP($C19,'入力フォームマスタ（複数一括申請）'!$A$3:$AE$9,4,FALSE)</f>
        <v>#N/A</v>
      </c>
      <c r="CI19" s="172" t="e">
        <f>VLOOKUP($C19,'入力フォームマスタ（複数一括申請）'!$A$3:$AE$9,5,FALSE)</f>
        <v>#N/A</v>
      </c>
      <c r="CJ19" s="172" t="e">
        <f>VLOOKUP($C19,'入力フォームマスタ（複数一括申請）'!$A$3:$AE$9,6,FALSE)</f>
        <v>#N/A</v>
      </c>
      <c r="CK19" s="172" t="e">
        <f>VLOOKUP($C19,'入力フォームマスタ（複数一括申請）'!$A$3:$AE$9,7,FALSE)</f>
        <v>#N/A</v>
      </c>
      <c r="CL19" s="172" t="e">
        <f>VLOOKUP($C19,'入力フォームマスタ（複数一括申請）'!$A$3:$AE$9,8,FALSE)</f>
        <v>#N/A</v>
      </c>
      <c r="CM19" s="172" t="e">
        <f>IF(AND($C19&gt;0,$H19='入力フォームマスタ（複数一括申請）'!$C$22),"×",VLOOKUP($C19,'入力フォームマスタ（複数一括申請）'!$A$3:$AE$9,9,FALSE))</f>
        <v>#N/A</v>
      </c>
      <c r="CN19" s="172" t="e">
        <f t="shared" ref="CN19:CO19" si="29">CM19</f>
        <v>#N/A</v>
      </c>
      <c r="CO19" s="172" t="e">
        <f t="shared" si="29"/>
        <v>#N/A</v>
      </c>
      <c r="CP19" s="172" t="e">
        <f>IF(AND($C19&gt;0,$H19='入力フォームマスタ（複数一括申請）'!$C$22),"×",VLOOKUP($C19,'入力フォームマスタ（複数一括申請）'!$A$3:$AE$9,10,FALSE))</f>
        <v>#N/A</v>
      </c>
      <c r="CQ19" s="172" t="e">
        <f>IF(AND($C19&gt;0,$H19='入力フォームマスタ（複数一括申請）'!$C$22),"×",VLOOKUP($C19,'入力フォームマスタ（複数一括申請）'!$A$3:$AE$9,11,FALSE))</f>
        <v>#N/A</v>
      </c>
      <c r="CR19" s="172" t="e">
        <f>IF($AI19='入力フォームマスタ（複数一括申請）'!$D$16,'入力フォームマスタ（複数一括申請）'!$B$5,IF(OR($H19='入力フォームマスタ（複数一括申請）'!$C$21,$H19='入力フォームマスタ（複数一括申請）'!$C$22,$H19='入力フォームマスタ（複数一括申請）'!$C$24),"×",VLOOKUP($C19,'入力フォームマスタ（複数一括申請）'!$A$3:$AE$9,12,FALSE)))</f>
        <v>#N/A</v>
      </c>
      <c r="CS19" s="172" t="e">
        <f>IF(OR($H19='入力フォームマスタ（複数一括申請）'!$C$21,$H19='入力フォームマスタ（複数一括申請）'!$C$22,$H19='入力フォームマスタ（複数一括申請）'!$C$24),"×",VLOOKUP($C19,'入力フォームマスタ（複数一括申請）'!$A$3:$AE$9,13,FALSE))</f>
        <v>#N/A</v>
      </c>
      <c r="CT19" s="172" t="e">
        <f>IF(AND(3&lt;$C19,$C19&lt;7),VLOOKUP($C19,'入力フォームマスタ（複数一括申請）'!$A$3:$AE$9,14,FALSE),IF(AND($C19=3,OR($H19='入力フォームマスタ（複数一括申請）'!$C$16,$H19='入力フォームマスタ（複数一括申請）'!$C$17)),VLOOKUP($C19,'入力フォームマスタ（複数一括申請）'!$A$3:$AE$9,14,FALSE),IF(OR($H19='入力フォームマスタ（複数一括申請）'!$C$16,$H19='入力フォームマスタ（複数一括申請）'!$C$17),'入力フォームマスタ（複数一括申請）'!$B$5,IF($H19="",VLOOKUP($C19,'入力フォームマスタ（複数一括申請）'!$A$3:$AE$9,14,FALSE),"×"))))</f>
        <v>#N/A</v>
      </c>
      <c r="CU19" s="172" t="e">
        <f>IF(OR($C19=4,$C19=5),VLOOKUP($C19,'入力フォームマスタ（複数一括申請）'!$A$3:$AE$9,15,FALSE),IF(AND(OR($C19&lt;2,$C19&gt;3),$H19='入力フォームマスタ（複数一括申請）'!$C$17),'入力フォームマスタ（複数一括申請）'!$B$5,IF(OR($H19='入力フォームマスタ（複数一括申請）'!$C$16,$H19='入力フォームマスタ（複数一括申請）'!$C$21,$H19='入力フォームマスタ（複数一括申請）'!$C$22,$H19='入力フォームマスタ（複数一括申請）'!$C$23),"×",IF(OR($H19='入力フォームマスタ（複数一括申請）'!$C$18,$H19='入力フォームマスタ（複数一括申請）'!$C$19,$H19='入力フォームマスタ（複数一括申請）'!$C$20,$H19='入力フォームマスタ（複数一括申請）'!$C$24),"○",VLOOKUP($C19,'入力フォームマスタ（複数一括申請）'!$A$3:$AE$9,15,FALSE)))))</f>
        <v>#N/A</v>
      </c>
      <c r="CV19" s="172" t="e">
        <f>IF(OR($H19='入力フォームマスタ（複数一括申請）'!$C$16,$H19='入力フォームマスタ（複数一括申請）'!$C$21,$H19='入力フォームマスタ（複数一括申請）'!$C$22),"×",VLOOKUP($C19,'入力フォームマスタ（複数一括申請）'!$A$3:$AE$9,16,FALSE))</f>
        <v>#N/A</v>
      </c>
      <c r="CW19" s="172" t="e">
        <f>IF(OR($H19='入力フォームマスタ（複数一括申請）'!$C$21,$H19='入力フォームマスタ（複数一括申請）'!$C$22,$H19='入力フォームマスタ（複数一括申請）'!$C$24),"×",VLOOKUP($C19,'入力フォームマスタ（複数一括申請）'!$A$3:$AE$9,17,FALSE))</f>
        <v>#N/A</v>
      </c>
      <c r="CX19" s="172" t="e">
        <f t="shared" ref="CX19:CY19" si="30">CW19</f>
        <v>#N/A</v>
      </c>
      <c r="CY19" s="172" t="e">
        <f t="shared" si="30"/>
        <v>#N/A</v>
      </c>
      <c r="CZ19" s="172" t="e">
        <f t="shared" si="6"/>
        <v>#N/A</v>
      </c>
      <c r="DA19" s="172" t="e">
        <f t="shared" si="7"/>
        <v>#N/A</v>
      </c>
      <c r="DB19" s="172" t="e">
        <f t="shared" si="8"/>
        <v>#N/A</v>
      </c>
      <c r="DC19" s="172" t="e">
        <f t="shared" si="9"/>
        <v>#N/A</v>
      </c>
      <c r="DD19" s="172" t="e">
        <f t="shared" si="10"/>
        <v>#N/A</v>
      </c>
      <c r="DE19" s="172" t="e">
        <f>VLOOKUP($C19,'入力フォームマスタ（複数一括申請）'!$A$3:$AE$9,18,FALSE)</f>
        <v>#N/A</v>
      </c>
      <c r="DF19" s="172" t="e">
        <f>IF(OR(H19='入力フォームマスタ（複数一括申請）'!$C$16,'入力フォーム（複数一括申請）'!H19='入力フォームマスタ（複数一括申請）'!$C$17,'入力フォーム（複数一括申請）'!H19='入力フォームマスタ（複数一括申請）'!$C$21,'入力フォーム（複数一括申請）'!H19='入力フォームマスタ（複数一括申請）'!$C$22,'入力フォーム（複数一括申請）'!H19='入力フォームマスタ（複数一括申請）'!$C$23),"×",VLOOKUP($C19,'入力フォームマスタ（複数一括申請）'!$A$3:$AE$9,19,FALSE))</f>
        <v>#N/A</v>
      </c>
      <c r="DG19" s="172" t="e">
        <f>VLOOKUP($C19,'入力フォームマスタ（複数一括申請）'!$A$3:$AE$9,20,FALSE)</f>
        <v>#N/A</v>
      </c>
      <c r="DH19" s="172" t="e">
        <f>VLOOKUP($C19,'入力フォームマスタ（複数一括申請）'!$A$3:$AE$9,21,FALSE)</f>
        <v>#N/A</v>
      </c>
      <c r="DI19" s="172" t="e">
        <f>VLOOKUP($C19,'入力フォームマスタ（複数一括申請）'!$A$3:$AE$9,22,FALSE)</f>
        <v>#N/A</v>
      </c>
      <c r="DJ19" s="174" t="e">
        <f>IF($C19="",VLOOKUP($C19,'入力フォームマスタ（複数一括申請）'!$A$3:$AE$9,23,FALSE),IF($C19&lt;7,VLOOKUP($C19,'入力フォームマスタ（複数一括申請）'!$A$3:$AE$9,23,FALSE),"×"))</f>
        <v>#N/A</v>
      </c>
      <c r="DK19" s="174" t="e">
        <f>IF($C19="",VLOOKUP($C19,'入力フォームマスタ（複数一括申請）'!$A$3:$AE$9,23,FALSE),IF($C19=7,VLOOKUP($C19,'入力フォームマスタ（複数一括申請）'!$A$3:$AE$9,23,FALSE),"×"))</f>
        <v>#N/A</v>
      </c>
      <c r="DL19" s="174" t="str">
        <f t="shared" si="11"/>
        <v/>
      </c>
      <c r="DM19" s="174" t="str">
        <f>IFERROR(VLOOKUP($H19,'入力フォームマスタ（複数一括申請）'!$C$28:$D$36,2,FALSE),"")</f>
        <v/>
      </c>
      <c r="DN19" s="176" t="str">
        <f t="shared" si="12"/>
        <v/>
      </c>
      <c r="DO19" s="176" t="str">
        <f t="shared" si="13"/>
        <v/>
      </c>
      <c r="DP19" s="186" t="str">
        <f t="shared" si="14"/>
        <v/>
      </c>
      <c r="DQ19" s="187" t="str">
        <f t="shared" si="1"/>
        <v/>
      </c>
    </row>
    <row r="20" spans="1:121" ht="33.75" customHeight="1" x14ac:dyDescent="0.4">
      <c r="A20" s="106"/>
      <c r="B20" s="127">
        <v>11</v>
      </c>
      <c r="C20" s="147" t="str">
        <f t="shared" si="2"/>
        <v/>
      </c>
      <c r="D20" s="466"/>
      <c r="E20" s="467"/>
      <c r="F20" s="468"/>
      <c r="G20" s="469"/>
      <c r="H20" s="470"/>
      <c r="I20" s="470"/>
      <c r="J20" s="470"/>
      <c r="K20" s="469"/>
      <c r="L20" s="470"/>
      <c r="M20" s="470"/>
      <c r="N20" s="469"/>
      <c r="O20" s="469"/>
      <c r="P20" s="469"/>
      <c r="Q20" s="468"/>
      <c r="R20" s="470"/>
      <c r="S20" s="470"/>
      <c r="T20" s="468"/>
      <c r="U20" s="468"/>
      <c r="V20" s="471"/>
      <c r="W20" s="472"/>
      <c r="X20" s="471"/>
      <c r="Y20" s="471"/>
      <c r="Z20" s="471"/>
      <c r="AA20" s="471"/>
      <c r="AB20" s="471"/>
      <c r="AC20" s="471"/>
      <c r="AD20" s="471"/>
      <c r="AE20" s="471"/>
      <c r="AF20" s="471"/>
      <c r="AG20" s="471"/>
      <c r="AH20" s="471"/>
      <c r="AI20" s="468"/>
      <c r="AJ20" s="471"/>
      <c r="AK20" s="471"/>
      <c r="AL20" s="471"/>
      <c r="AM20" s="471"/>
      <c r="AN20" s="471"/>
      <c r="AO20" s="470"/>
      <c r="AP20" s="468"/>
      <c r="AQ20" s="469"/>
      <c r="AR20" s="469"/>
      <c r="AS20" s="470"/>
      <c r="AT20" s="142"/>
      <c r="AU20" s="142"/>
      <c r="AV20" s="142"/>
      <c r="AW20" s="142"/>
      <c r="AX20" s="142"/>
      <c r="AY20" s="142"/>
      <c r="AZ20" s="142"/>
      <c r="BA20" s="142"/>
      <c r="BB20" s="142"/>
      <c r="BC20" s="128"/>
      <c r="BD20" s="142"/>
      <c r="BE20" s="142"/>
      <c r="BF20" s="142"/>
      <c r="BG20" s="142"/>
      <c r="BH20" s="142"/>
      <c r="BI20" s="142"/>
      <c r="BJ20" s="468"/>
      <c r="BK20" s="470"/>
      <c r="BL20" s="468"/>
      <c r="BM20" s="470"/>
      <c r="BN20" s="468"/>
      <c r="BO20" s="468"/>
      <c r="BP20" s="470"/>
      <c r="BQ20" s="470"/>
      <c r="BR20" s="142"/>
      <c r="BS20" s="142"/>
      <c r="BT20" s="142"/>
      <c r="BU20" s="142"/>
      <c r="BV20" s="142"/>
      <c r="BW20" s="128"/>
      <c r="BX20" s="470"/>
      <c r="BY20" s="470"/>
      <c r="BZ20" s="468"/>
      <c r="CA20" s="468"/>
      <c r="CB20" s="470"/>
      <c r="CC20" s="475"/>
      <c r="CD20" s="477" t="str">
        <f t="shared" si="3"/>
        <v/>
      </c>
      <c r="CF20" s="172" t="e">
        <f>VLOOKUP($C20,'入力フォームマスタ（複数一括申請）'!$A$3:$AE$9,2,FALSE)</f>
        <v>#N/A</v>
      </c>
      <c r="CG20" s="172" t="e">
        <f>VLOOKUP($C20,'入力フォームマスタ（複数一括申請）'!$A$3:$AE$9,3,FALSE)</f>
        <v>#N/A</v>
      </c>
      <c r="CH20" s="172" t="e">
        <f>VLOOKUP($C20,'入力フォームマスタ（複数一括申請）'!$A$3:$AE$9,4,FALSE)</f>
        <v>#N/A</v>
      </c>
      <c r="CI20" s="172" t="e">
        <f>VLOOKUP($C20,'入力フォームマスタ（複数一括申請）'!$A$3:$AE$9,5,FALSE)</f>
        <v>#N/A</v>
      </c>
      <c r="CJ20" s="172" t="e">
        <f>VLOOKUP($C20,'入力フォームマスタ（複数一括申請）'!$A$3:$AE$9,6,FALSE)</f>
        <v>#N/A</v>
      </c>
      <c r="CK20" s="172" t="e">
        <f>VLOOKUP($C20,'入力フォームマスタ（複数一括申請）'!$A$3:$AE$9,7,FALSE)</f>
        <v>#N/A</v>
      </c>
      <c r="CL20" s="172" t="e">
        <f>VLOOKUP($C20,'入力フォームマスタ（複数一括申請）'!$A$3:$AE$9,8,FALSE)</f>
        <v>#N/A</v>
      </c>
      <c r="CM20" s="172" t="e">
        <f>IF(AND($C20&gt;0,$H20='入力フォームマスタ（複数一括申請）'!$C$22),"×",VLOOKUP($C20,'入力フォームマスタ（複数一括申請）'!$A$3:$AE$9,9,FALSE))</f>
        <v>#N/A</v>
      </c>
      <c r="CN20" s="172" t="e">
        <f t="shared" ref="CN20:CO20" si="31">CM20</f>
        <v>#N/A</v>
      </c>
      <c r="CO20" s="172" t="e">
        <f t="shared" si="31"/>
        <v>#N/A</v>
      </c>
      <c r="CP20" s="172" t="e">
        <f>IF(AND($C20&gt;0,$H20='入力フォームマスタ（複数一括申請）'!$C$22),"×",VLOOKUP($C20,'入力フォームマスタ（複数一括申請）'!$A$3:$AE$9,10,FALSE))</f>
        <v>#N/A</v>
      </c>
      <c r="CQ20" s="172" t="e">
        <f>IF(AND($C20&gt;0,$H20='入力フォームマスタ（複数一括申請）'!$C$22),"×",VLOOKUP($C20,'入力フォームマスタ（複数一括申請）'!$A$3:$AE$9,11,FALSE))</f>
        <v>#N/A</v>
      </c>
      <c r="CR20" s="172" t="e">
        <f>IF($AI20='入力フォームマスタ（複数一括申請）'!$D$16,'入力フォームマスタ（複数一括申請）'!$B$5,IF(OR($H20='入力フォームマスタ（複数一括申請）'!$C$21,$H20='入力フォームマスタ（複数一括申請）'!$C$22,$H20='入力フォームマスタ（複数一括申請）'!$C$24),"×",VLOOKUP($C20,'入力フォームマスタ（複数一括申請）'!$A$3:$AE$9,12,FALSE)))</f>
        <v>#N/A</v>
      </c>
      <c r="CS20" s="172" t="e">
        <f>IF(OR($H20='入力フォームマスタ（複数一括申請）'!$C$21,$H20='入力フォームマスタ（複数一括申請）'!$C$22,$H20='入力フォームマスタ（複数一括申請）'!$C$24),"×",VLOOKUP($C20,'入力フォームマスタ（複数一括申請）'!$A$3:$AE$9,13,FALSE))</f>
        <v>#N/A</v>
      </c>
      <c r="CT20" s="172" t="e">
        <f>IF(AND(3&lt;$C20,$C20&lt;7),VLOOKUP($C20,'入力フォームマスタ（複数一括申請）'!$A$3:$AE$9,14,FALSE),IF(AND($C20=3,OR($H20='入力フォームマスタ（複数一括申請）'!$C$16,$H20='入力フォームマスタ（複数一括申請）'!$C$17)),VLOOKUP($C20,'入力フォームマスタ（複数一括申請）'!$A$3:$AE$9,14,FALSE),IF(OR($H20='入力フォームマスタ（複数一括申請）'!$C$16,$H20='入力フォームマスタ（複数一括申請）'!$C$17),'入力フォームマスタ（複数一括申請）'!$B$5,IF($H20="",VLOOKUP($C20,'入力フォームマスタ（複数一括申請）'!$A$3:$AE$9,14,FALSE),"×"))))</f>
        <v>#N/A</v>
      </c>
      <c r="CU20" s="172" t="e">
        <f>IF(OR($C20=4,$C20=5),VLOOKUP($C20,'入力フォームマスタ（複数一括申請）'!$A$3:$AE$9,15,FALSE),IF(AND(OR($C20&lt;2,$C20&gt;3),$H20='入力フォームマスタ（複数一括申請）'!$C$17),'入力フォームマスタ（複数一括申請）'!$B$5,IF(OR($H20='入力フォームマスタ（複数一括申請）'!$C$16,$H20='入力フォームマスタ（複数一括申請）'!$C$21,$H20='入力フォームマスタ（複数一括申請）'!$C$22,$H20='入力フォームマスタ（複数一括申請）'!$C$23),"×",IF(OR($H20='入力フォームマスタ（複数一括申請）'!$C$18,$H20='入力フォームマスタ（複数一括申請）'!$C$19,$H20='入力フォームマスタ（複数一括申請）'!$C$20,$H20='入力フォームマスタ（複数一括申請）'!$C$24),"○",VLOOKUP($C20,'入力フォームマスタ（複数一括申請）'!$A$3:$AE$9,15,FALSE)))))</f>
        <v>#N/A</v>
      </c>
      <c r="CV20" s="172" t="e">
        <f>IF(OR($H20='入力フォームマスタ（複数一括申請）'!$C$16,$H20='入力フォームマスタ（複数一括申請）'!$C$21,$H20='入力フォームマスタ（複数一括申請）'!$C$22),"×",VLOOKUP($C20,'入力フォームマスタ（複数一括申請）'!$A$3:$AE$9,16,FALSE))</f>
        <v>#N/A</v>
      </c>
      <c r="CW20" s="172" t="e">
        <f>IF(OR($H20='入力フォームマスタ（複数一括申請）'!$C$21,$H20='入力フォームマスタ（複数一括申請）'!$C$22,$H20='入力フォームマスタ（複数一括申請）'!$C$24),"×",VLOOKUP($C20,'入力フォームマスタ（複数一括申請）'!$A$3:$AE$9,17,FALSE))</f>
        <v>#N/A</v>
      </c>
      <c r="CX20" s="172" t="e">
        <f t="shared" ref="CX20:CY20" si="32">CW20</f>
        <v>#N/A</v>
      </c>
      <c r="CY20" s="172" t="e">
        <f t="shared" si="32"/>
        <v>#N/A</v>
      </c>
      <c r="CZ20" s="172" t="e">
        <f t="shared" si="6"/>
        <v>#N/A</v>
      </c>
      <c r="DA20" s="172" t="e">
        <f t="shared" si="7"/>
        <v>#N/A</v>
      </c>
      <c r="DB20" s="172" t="e">
        <f t="shared" si="8"/>
        <v>#N/A</v>
      </c>
      <c r="DC20" s="172" t="e">
        <f t="shared" si="9"/>
        <v>#N/A</v>
      </c>
      <c r="DD20" s="172" t="e">
        <f t="shared" si="10"/>
        <v>#N/A</v>
      </c>
      <c r="DE20" s="172" t="e">
        <f>VLOOKUP($C20,'入力フォームマスタ（複数一括申請）'!$A$3:$AE$9,18,FALSE)</f>
        <v>#N/A</v>
      </c>
      <c r="DF20" s="172" t="e">
        <f>IF(OR(H20='入力フォームマスタ（複数一括申請）'!$C$16,'入力フォーム（複数一括申請）'!H20='入力フォームマスタ（複数一括申請）'!$C$17,'入力フォーム（複数一括申請）'!H20='入力フォームマスタ（複数一括申請）'!$C$21,'入力フォーム（複数一括申請）'!H20='入力フォームマスタ（複数一括申請）'!$C$22,'入力フォーム（複数一括申請）'!H20='入力フォームマスタ（複数一括申請）'!$C$23),"×",VLOOKUP($C20,'入力フォームマスタ（複数一括申請）'!$A$3:$AE$9,19,FALSE))</f>
        <v>#N/A</v>
      </c>
      <c r="DG20" s="172" t="e">
        <f>VLOOKUP($C20,'入力フォームマスタ（複数一括申請）'!$A$3:$AE$9,20,FALSE)</f>
        <v>#N/A</v>
      </c>
      <c r="DH20" s="172" t="e">
        <f>VLOOKUP($C20,'入力フォームマスタ（複数一括申請）'!$A$3:$AE$9,21,FALSE)</f>
        <v>#N/A</v>
      </c>
      <c r="DI20" s="172" t="e">
        <f>VLOOKUP($C20,'入力フォームマスタ（複数一括申請）'!$A$3:$AE$9,22,FALSE)</f>
        <v>#N/A</v>
      </c>
      <c r="DJ20" s="174" t="e">
        <f>IF($C20="",VLOOKUP($C20,'入力フォームマスタ（複数一括申請）'!$A$3:$AE$9,23,FALSE),IF($C20&lt;7,VLOOKUP($C20,'入力フォームマスタ（複数一括申請）'!$A$3:$AE$9,23,FALSE),"×"))</f>
        <v>#N/A</v>
      </c>
      <c r="DK20" s="174" t="e">
        <f>IF($C20="",VLOOKUP($C20,'入力フォームマスタ（複数一括申請）'!$A$3:$AE$9,23,FALSE),IF($C20=7,VLOOKUP($C20,'入力フォームマスタ（複数一括申請）'!$A$3:$AE$9,23,FALSE),"×"))</f>
        <v>#N/A</v>
      </c>
      <c r="DL20" s="174" t="str">
        <f t="shared" si="11"/>
        <v/>
      </c>
      <c r="DM20" s="174" t="str">
        <f>IFERROR(VLOOKUP($H20,'入力フォームマスタ（複数一括申請）'!$C$28:$D$36,2,FALSE),"")</f>
        <v/>
      </c>
      <c r="DN20" s="176" t="str">
        <f t="shared" si="12"/>
        <v/>
      </c>
      <c r="DO20" s="176" t="str">
        <f t="shared" si="13"/>
        <v/>
      </c>
      <c r="DP20" s="186" t="str">
        <f t="shared" si="14"/>
        <v/>
      </c>
      <c r="DQ20" s="187" t="str">
        <f t="shared" si="1"/>
        <v/>
      </c>
    </row>
    <row r="21" spans="1:121" ht="33.75" customHeight="1" x14ac:dyDescent="0.4">
      <c r="A21" s="106"/>
      <c r="B21" s="127">
        <v>12</v>
      </c>
      <c r="C21" s="147" t="str">
        <f t="shared" si="2"/>
        <v/>
      </c>
      <c r="D21" s="466"/>
      <c r="E21" s="467"/>
      <c r="F21" s="468"/>
      <c r="G21" s="469"/>
      <c r="H21" s="470"/>
      <c r="I21" s="470"/>
      <c r="J21" s="470"/>
      <c r="K21" s="469"/>
      <c r="L21" s="470"/>
      <c r="M21" s="470"/>
      <c r="N21" s="469"/>
      <c r="O21" s="469"/>
      <c r="P21" s="469"/>
      <c r="Q21" s="468"/>
      <c r="R21" s="470"/>
      <c r="S21" s="470"/>
      <c r="T21" s="468"/>
      <c r="U21" s="468"/>
      <c r="V21" s="471"/>
      <c r="W21" s="472"/>
      <c r="X21" s="471"/>
      <c r="Y21" s="471"/>
      <c r="Z21" s="471"/>
      <c r="AA21" s="471"/>
      <c r="AB21" s="471"/>
      <c r="AC21" s="471"/>
      <c r="AD21" s="471"/>
      <c r="AE21" s="471"/>
      <c r="AF21" s="471"/>
      <c r="AG21" s="471"/>
      <c r="AH21" s="471"/>
      <c r="AI21" s="468"/>
      <c r="AJ21" s="471"/>
      <c r="AK21" s="471"/>
      <c r="AL21" s="471"/>
      <c r="AM21" s="471"/>
      <c r="AN21" s="471"/>
      <c r="AO21" s="470"/>
      <c r="AP21" s="468"/>
      <c r="AQ21" s="469"/>
      <c r="AR21" s="469"/>
      <c r="AS21" s="470"/>
      <c r="AT21" s="142"/>
      <c r="AU21" s="142"/>
      <c r="AV21" s="142"/>
      <c r="AW21" s="142"/>
      <c r="AX21" s="142"/>
      <c r="AY21" s="142"/>
      <c r="AZ21" s="142"/>
      <c r="BA21" s="142"/>
      <c r="BB21" s="142"/>
      <c r="BC21" s="128"/>
      <c r="BD21" s="142"/>
      <c r="BE21" s="142"/>
      <c r="BF21" s="142"/>
      <c r="BG21" s="142"/>
      <c r="BH21" s="142"/>
      <c r="BI21" s="142"/>
      <c r="BJ21" s="468"/>
      <c r="BK21" s="470"/>
      <c r="BL21" s="468"/>
      <c r="BM21" s="470"/>
      <c r="BN21" s="468"/>
      <c r="BO21" s="468"/>
      <c r="BP21" s="470"/>
      <c r="BQ21" s="470"/>
      <c r="BR21" s="142"/>
      <c r="BS21" s="142"/>
      <c r="BT21" s="142"/>
      <c r="BU21" s="142"/>
      <c r="BV21" s="142"/>
      <c r="BW21" s="128"/>
      <c r="BX21" s="470"/>
      <c r="BY21" s="470"/>
      <c r="BZ21" s="468"/>
      <c r="CA21" s="468"/>
      <c r="CB21" s="470"/>
      <c r="CC21" s="475"/>
      <c r="CD21" s="477" t="str">
        <f t="shared" si="3"/>
        <v/>
      </c>
      <c r="CF21" s="172" t="e">
        <f>VLOOKUP($C21,'入力フォームマスタ（複数一括申請）'!$A$3:$AE$9,2,FALSE)</f>
        <v>#N/A</v>
      </c>
      <c r="CG21" s="172" t="e">
        <f>VLOOKUP($C21,'入力フォームマスタ（複数一括申請）'!$A$3:$AE$9,3,FALSE)</f>
        <v>#N/A</v>
      </c>
      <c r="CH21" s="172" t="e">
        <f>VLOOKUP($C21,'入力フォームマスタ（複数一括申請）'!$A$3:$AE$9,4,FALSE)</f>
        <v>#N/A</v>
      </c>
      <c r="CI21" s="172" t="e">
        <f>VLOOKUP($C21,'入力フォームマスタ（複数一括申請）'!$A$3:$AE$9,5,FALSE)</f>
        <v>#N/A</v>
      </c>
      <c r="CJ21" s="172" t="e">
        <f>VLOOKUP($C21,'入力フォームマスタ（複数一括申請）'!$A$3:$AE$9,6,FALSE)</f>
        <v>#N/A</v>
      </c>
      <c r="CK21" s="172" t="e">
        <f>VLOOKUP($C21,'入力フォームマスタ（複数一括申請）'!$A$3:$AE$9,7,FALSE)</f>
        <v>#N/A</v>
      </c>
      <c r="CL21" s="172" t="e">
        <f>VLOOKUP($C21,'入力フォームマスタ（複数一括申請）'!$A$3:$AE$9,8,FALSE)</f>
        <v>#N/A</v>
      </c>
      <c r="CM21" s="172" t="e">
        <f>IF(AND($C21&gt;0,$H21='入力フォームマスタ（複数一括申請）'!$C$22),"×",VLOOKUP($C21,'入力フォームマスタ（複数一括申請）'!$A$3:$AE$9,9,FALSE))</f>
        <v>#N/A</v>
      </c>
      <c r="CN21" s="172" t="e">
        <f t="shared" ref="CN21:CO21" si="33">CM21</f>
        <v>#N/A</v>
      </c>
      <c r="CO21" s="172" t="e">
        <f t="shared" si="33"/>
        <v>#N/A</v>
      </c>
      <c r="CP21" s="172" t="e">
        <f>IF(AND($C21&gt;0,$H21='入力フォームマスタ（複数一括申請）'!$C$22),"×",VLOOKUP($C21,'入力フォームマスタ（複数一括申請）'!$A$3:$AE$9,10,FALSE))</f>
        <v>#N/A</v>
      </c>
      <c r="CQ21" s="172" t="e">
        <f>IF(AND($C21&gt;0,$H21='入力フォームマスタ（複数一括申請）'!$C$22),"×",VLOOKUP($C21,'入力フォームマスタ（複数一括申請）'!$A$3:$AE$9,11,FALSE))</f>
        <v>#N/A</v>
      </c>
      <c r="CR21" s="172" t="e">
        <f>IF($AI21='入力フォームマスタ（複数一括申請）'!$D$16,'入力フォームマスタ（複数一括申請）'!$B$5,IF(OR($H21='入力フォームマスタ（複数一括申請）'!$C$21,$H21='入力フォームマスタ（複数一括申請）'!$C$22,$H21='入力フォームマスタ（複数一括申請）'!$C$24),"×",VLOOKUP($C21,'入力フォームマスタ（複数一括申請）'!$A$3:$AE$9,12,FALSE)))</f>
        <v>#N/A</v>
      </c>
      <c r="CS21" s="172" t="e">
        <f>IF(OR($H21='入力フォームマスタ（複数一括申請）'!$C$21,$H21='入力フォームマスタ（複数一括申請）'!$C$22,$H21='入力フォームマスタ（複数一括申請）'!$C$24),"×",VLOOKUP($C21,'入力フォームマスタ（複数一括申請）'!$A$3:$AE$9,13,FALSE))</f>
        <v>#N/A</v>
      </c>
      <c r="CT21" s="172" t="e">
        <f>IF(AND(3&lt;$C21,$C21&lt;7),VLOOKUP($C21,'入力フォームマスタ（複数一括申請）'!$A$3:$AE$9,14,FALSE),IF(AND($C21=3,OR($H21='入力フォームマスタ（複数一括申請）'!$C$16,$H21='入力フォームマスタ（複数一括申請）'!$C$17)),VLOOKUP($C21,'入力フォームマスタ（複数一括申請）'!$A$3:$AE$9,14,FALSE),IF(OR($H21='入力フォームマスタ（複数一括申請）'!$C$16,$H21='入力フォームマスタ（複数一括申請）'!$C$17),'入力フォームマスタ（複数一括申請）'!$B$5,IF($H21="",VLOOKUP($C21,'入力フォームマスタ（複数一括申請）'!$A$3:$AE$9,14,FALSE),"×"))))</f>
        <v>#N/A</v>
      </c>
      <c r="CU21" s="172" t="e">
        <f>IF(OR($C21=4,$C21=5),VLOOKUP($C21,'入力フォームマスタ（複数一括申請）'!$A$3:$AE$9,15,FALSE),IF(AND(OR($C21&lt;2,$C21&gt;3),$H21='入力フォームマスタ（複数一括申請）'!$C$17),'入力フォームマスタ（複数一括申請）'!$B$5,IF(OR($H21='入力フォームマスタ（複数一括申請）'!$C$16,$H21='入力フォームマスタ（複数一括申請）'!$C$21,$H21='入力フォームマスタ（複数一括申請）'!$C$22,$H21='入力フォームマスタ（複数一括申請）'!$C$23),"×",IF(OR($H21='入力フォームマスタ（複数一括申請）'!$C$18,$H21='入力フォームマスタ（複数一括申請）'!$C$19,$H21='入力フォームマスタ（複数一括申請）'!$C$20,$H21='入力フォームマスタ（複数一括申請）'!$C$24),"○",VLOOKUP($C21,'入力フォームマスタ（複数一括申請）'!$A$3:$AE$9,15,FALSE)))))</f>
        <v>#N/A</v>
      </c>
      <c r="CV21" s="172" t="e">
        <f>IF(OR($H21='入力フォームマスタ（複数一括申請）'!$C$16,$H21='入力フォームマスタ（複数一括申請）'!$C$21,$H21='入力フォームマスタ（複数一括申請）'!$C$22),"×",VLOOKUP($C21,'入力フォームマスタ（複数一括申請）'!$A$3:$AE$9,16,FALSE))</f>
        <v>#N/A</v>
      </c>
      <c r="CW21" s="172" t="e">
        <f>IF(OR($H21='入力フォームマスタ（複数一括申請）'!$C$21,$H21='入力フォームマスタ（複数一括申請）'!$C$22,$H21='入力フォームマスタ（複数一括申請）'!$C$24),"×",VLOOKUP($C21,'入力フォームマスタ（複数一括申請）'!$A$3:$AE$9,17,FALSE))</f>
        <v>#N/A</v>
      </c>
      <c r="CX21" s="172" t="e">
        <f t="shared" ref="CX21:CY21" si="34">CW21</f>
        <v>#N/A</v>
      </c>
      <c r="CY21" s="172" t="e">
        <f t="shared" si="34"/>
        <v>#N/A</v>
      </c>
      <c r="CZ21" s="172" t="e">
        <f t="shared" si="6"/>
        <v>#N/A</v>
      </c>
      <c r="DA21" s="172" t="e">
        <f t="shared" si="7"/>
        <v>#N/A</v>
      </c>
      <c r="DB21" s="172" t="e">
        <f t="shared" si="8"/>
        <v>#N/A</v>
      </c>
      <c r="DC21" s="172" t="e">
        <f t="shared" si="9"/>
        <v>#N/A</v>
      </c>
      <c r="DD21" s="172" t="e">
        <f t="shared" si="10"/>
        <v>#N/A</v>
      </c>
      <c r="DE21" s="172" t="e">
        <f>VLOOKUP($C21,'入力フォームマスタ（複数一括申請）'!$A$3:$AE$9,18,FALSE)</f>
        <v>#N/A</v>
      </c>
      <c r="DF21" s="172" t="e">
        <f>IF(OR(H21='入力フォームマスタ（複数一括申請）'!$C$16,'入力フォーム（複数一括申請）'!H21='入力フォームマスタ（複数一括申請）'!$C$17,'入力フォーム（複数一括申請）'!H21='入力フォームマスタ（複数一括申請）'!$C$21,'入力フォーム（複数一括申請）'!H21='入力フォームマスタ（複数一括申請）'!$C$22,'入力フォーム（複数一括申請）'!H21='入力フォームマスタ（複数一括申請）'!$C$23),"×",VLOOKUP($C21,'入力フォームマスタ（複数一括申請）'!$A$3:$AE$9,19,FALSE))</f>
        <v>#N/A</v>
      </c>
      <c r="DG21" s="172" t="e">
        <f>VLOOKUP($C21,'入力フォームマスタ（複数一括申請）'!$A$3:$AE$9,20,FALSE)</f>
        <v>#N/A</v>
      </c>
      <c r="DH21" s="172" t="e">
        <f>VLOOKUP($C21,'入力フォームマスタ（複数一括申請）'!$A$3:$AE$9,21,FALSE)</f>
        <v>#N/A</v>
      </c>
      <c r="DI21" s="172" t="e">
        <f>VLOOKUP($C21,'入力フォームマスタ（複数一括申請）'!$A$3:$AE$9,22,FALSE)</f>
        <v>#N/A</v>
      </c>
      <c r="DJ21" s="174" t="e">
        <f>IF($C21="",VLOOKUP($C21,'入力フォームマスタ（複数一括申請）'!$A$3:$AE$9,23,FALSE),IF($C21&lt;7,VLOOKUP($C21,'入力フォームマスタ（複数一括申請）'!$A$3:$AE$9,23,FALSE),"×"))</f>
        <v>#N/A</v>
      </c>
      <c r="DK21" s="174" t="e">
        <f>IF($C21="",VLOOKUP($C21,'入力フォームマスタ（複数一括申請）'!$A$3:$AE$9,23,FALSE),IF($C21=7,VLOOKUP($C21,'入力フォームマスタ（複数一括申請）'!$A$3:$AE$9,23,FALSE),"×"))</f>
        <v>#N/A</v>
      </c>
      <c r="DL21" s="174" t="str">
        <f t="shared" si="11"/>
        <v/>
      </c>
      <c r="DM21" s="174" t="str">
        <f>IFERROR(VLOOKUP($H21,'入力フォームマスタ（複数一括申請）'!$C$28:$D$36,2,FALSE),"")</f>
        <v/>
      </c>
      <c r="DN21" s="176" t="str">
        <f t="shared" si="12"/>
        <v/>
      </c>
      <c r="DO21" s="176" t="str">
        <f t="shared" si="13"/>
        <v/>
      </c>
      <c r="DP21" s="186" t="str">
        <f t="shared" si="14"/>
        <v/>
      </c>
      <c r="DQ21" s="187" t="str">
        <f t="shared" si="1"/>
        <v/>
      </c>
    </row>
    <row r="22" spans="1:121" ht="33.75" customHeight="1" x14ac:dyDescent="0.4">
      <c r="A22" s="106"/>
      <c r="B22" s="127">
        <v>13</v>
      </c>
      <c r="C22" s="147" t="str">
        <f t="shared" si="2"/>
        <v/>
      </c>
      <c r="D22" s="466"/>
      <c r="E22" s="467"/>
      <c r="F22" s="468"/>
      <c r="G22" s="469"/>
      <c r="H22" s="470"/>
      <c r="I22" s="470"/>
      <c r="J22" s="470"/>
      <c r="K22" s="469"/>
      <c r="L22" s="470"/>
      <c r="M22" s="470"/>
      <c r="N22" s="469"/>
      <c r="O22" s="469"/>
      <c r="P22" s="469"/>
      <c r="Q22" s="468"/>
      <c r="R22" s="470"/>
      <c r="S22" s="470"/>
      <c r="T22" s="468"/>
      <c r="U22" s="468"/>
      <c r="V22" s="471"/>
      <c r="W22" s="472"/>
      <c r="X22" s="471"/>
      <c r="Y22" s="471"/>
      <c r="Z22" s="471"/>
      <c r="AA22" s="471"/>
      <c r="AB22" s="471"/>
      <c r="AC22" s="471"/>
      <c r="AD22" s="471"/>
      <c r="AE22" s="471"/>
      <c r="AF22" s="471"/>
      <c r="AG22" s="471"/>
      <c r="AH22" s="471"/>
      <c r="AI22" s="468"/>
      <c r="AJ22" s="471"/>
      <c r="AK22" s="471"/>
      <c r="AL22" s="471"/>
      <c r="AM22" s="471"/>
      <c r="AN22" s="471"/>
      <c r="AO22" s="470"/>
      <c r="AP22" s="468"/>
      <c r="AQ22" s="469"/>
      <c r="AR22" s="469"/>
      <c r="AS22" s="470"/>
      <c r="AT22" s="142"/>
      <c r="AU22" s="142"/>
      <c r="AV22" s="142"/>
      <c r="AW22" s="142"/>
      <c r="AX22" s="142"/>
      <c r="AY22" s="142"/>
      <c r="AZ22" s="142"/>
      <c r="BA22" s="142"/>
      <c r="BB22" s="142"/>
      <c r="BC22" s="128"/>
      <c r="BD22" s="142"/>
      <c r="BE22" s="142"/>
      <c r="BF22" s="142"/>
      <c r="BG22" s="142"/>
      <c r="BH22" s="142"/>
      <c r="BI22" s="142"/>
      <c r="BJ22" s="468"/>
      <c r="BK22" s="470"/>
      <c r="BL22" s="468"/>
      <c r="BM22" s="470"/>
      <c r="BN22" s="468"/>
      <c r="BO22" s="468"/>
      <c r="BP22" s="470"/>
      <c r="BQ22" s="470"/>
      <c r="BR22" s="142"/>
      <c r="BS22" s="142"/>
      <c r="BT22" s="142"/>
      <c r="BU22" s="142"/>
      <c r="BV22" s="142"/>
      <c r="BW22" s="128"/>
      <c r="BX22" s="470"/>
      <c r="BY22" s="470"/>
      <c r="BZ22" s="468"/>
      <c r="CA22" s="468"/>
      <c r="CB22" s="470"/>
      <c r="CC22" s="475"/>
      <c r="CD22" s="477" t="str">
        <f t="shared" si="3"/>
        <v/>
      </c>
      <c r="CF22" s="172" t="e">
        <f>VLOOKUP($C22,'入力フォームマスタ（複数一括申請）'!$A$3:$AE$9,2,FALSE)</f>
        <v>#N/A</v>
      </c>
      <c r="CG22" s="172" t="e">
        <f>VLOOKUP($C22,'入力フォームマスタ（複数一括申請）'!$A$3:$AE$9,3,FALSE)</f>
        <v>#N/A</v>
      </c>
      <c r="CH22" s="172" t="e">
        <f>VLOOKUP($C22,'入力フォームマスタ（複数一括申請）'!$A$3:$AE$9,4,FALSE)</f>
        <v>#N/A</v>
      </c>
      <c r="CI22" s="172" t="e">
        <f>VLOOKUP($C22,'入力フォームマスタ（複数一括申請）'!$A$3:$AE$9,5,FALSE)</f>
        <v>#N/A</v>
      </c>
      <c r="CJ22" s="172" t="e">
        <f>VLOOKUP($C22,'入力フォームマスタ（複数一括申請）'!$A$3:$AE$9,6,FALSE)</f>
        <v>#N/A</v>
      </c>
      <c r="CK22" s="172" t="e">
        <f>VLOOKUP($C22,'入力フォームマスタ（複数一括申請）'!$A$3:$AE$9,7,FALSE)</f>
        <v>#N/A</v>
      </c>
      <c r="CL22" s="172" t="e">
        <f>VLOOKUP($C22,'入力フォームマスタ（複数一括申請）'!$A$3:$AE$9,8,FALSE)</f>
        <v>#N/A</v>
      </c>
      <c r="CM22" s="172" t="e">
        <f>IF(AND($C22&gt;0,$H22='入力フォームマスタ（複数一括申請）'!$C$22),"×",VLOOKUP($C22,'入力フォームマスタ（複数一括申請）'!$A$3:$AE$9,9,FALSE))</f>
        <v>#N/A</v>
      </c>
      <c r="CN22" s="172" t="e">
        <f t="shared" ref="CN22:CO22" si="35">CM22</f>
        <v>#N/A</v>
      </c>
      <c r="CO22" s="172" t="e">
        <f t="shared" si="35"/>
        <v>#N/A</v>
      </c>
      <c r="CP22" s="172" t="e">
        <f>IF(AND($C22&gt;0,$H22='入力フォームマスタ（複数一括申請）'!$C$22),"×",VLOOKUP($C22,'入力フォームマスタ（複数一括申請）'!$A$3:$AE$9,10,FALSE))</f>
        <v>#N/A</v>
      </c>
      <c r="CQ22" s="172" t="e">
        <f>IF(AND($C22&gt;0,$H22='入力フォームマスタ（複数一括申請）'!$C$22),"×",VLOOKUP($C22,'入力フォームマスタ（複数一括申請）'!$A$3:$AE$9,11,FALSE))</f>
        <v>#N/A</v>
      </c>
      <c r="CR22" s="172" t="e">
        <f>IF($AI22='入力フォームマスタ（複数一括申請）'!$D$16,'入力フォームマスタ（複数一括申請）'!$B$5,IF(OR($H22='入力フォームマスタ（複数一括申請）'!$C$21,$H22='入力フォームマスタ（複数一括申請）'!$C$22,$H22='入力フォームマスタ（複数一括申請）'!$C$24),"×",VLOOKUP($C22,'入力フォームマスタ（複数一括申請）'!$A$3:$AE$9,12,FALSE)))</f>
        <v>#N/A</v>
      </c>
      <c r="CS22" s="172" t="e">
        <f>IF(OR($H22='入力フォームマスタ（複数一括申請）'!$C$21,$H22='入力フォームマスタ（複数一括申請）'!$C$22,$H22='入力フォームマスタ（複数一括申請）'!$C$24),"×",VLOOKUP($C22,'入力フォームマスタ（複数一括申請）'!$A$3:$AE$9,13,FALSE))</f>
        <v>#N/A</v>
      </c>
      <c r="CT22" s="172" t="e">
        <f>IF(AND(3&lt;$C22,$C22&lt;7),VLOOKUP($C22,'入力フォームマスタ（複数一括申請）'!$A$3:$AE$9,14,FALSE),IF(AND($C22=3,OR($H22='入力フォームマスタ（複数一括申請）'!$C$16,$H22='入力フォームマスタ（複数一括申請）'!$C$17)),VLOOKUP($C22,'入力フォームマスタ（複数一括申請）'!$A$3:$AE$9,14,FALSE),IF(OR($H22='入力フォームマスタ（複数一括申請）'!$C$16,$H22='入力フォームマスタ（複数一括申請）'!$C$17),'入力フォームマスタ（複数一括申請）'!$B$5,IF($H22="",VLOOKUP($C22,'入力フォームマスタ（複数一括申請）'!$A$3:$AE$9,14,FALSE),"×"))))</f>
        <v>#N/A</v>
      </c>
      <c r="CU22" s="172" t="e">
        <f>IF(OR($C22=4,$C22=5),VLOOKUP($C22,'入力フォームマスタ（複数一括申請）'!$A$3:$AE$9,15,FALSE),IF(AND(OR($C22&lt;2,$C22&gt;3),$H22='入力フォームマスタ（複数一括申請）'!$C$17),'入力フォームマスタ（複数一括申請）'!$B$5,IF(OR($H22='入力フォームマスタ（複数一括申請）'!$C$16,$H22='入力フォームマスタ（複数一括申請）'!$C$21,$H22='入力フォームマスタ（複数一括申請）'!$C$22,$H22='入力フォームマスタ（複数一括申請）'!$C$23),"×",IF(OR($H22='入力フォームマスタ（複数一括申請）'!$C$18,$H22='入力フォームマスタ（複数一括申請）'!$C$19,$H22='入力フォームマスタ（複数一括申請）'!$C$20,$H22='入力フォームマスタ（複数一括申請）'!$C$24),"○",VLOOKUP($C22,'入力フォームマスタ（複数一括申請）'!$A$3:$AE$9,15,FALSE)))))</f>
        <v>#N/A</v>
      </c>
      <c r="CV22" s="172" t="e">
        <f>IF(OR($H22='入力フォームマスタ（複数一括申請）'!$C$16,$H22='入力フォームマスタ（複数一括申請）'!$C$21,$H22='入力フォームマスタ（複数一括申請）'!$C$22),"×",VLOOKUP($C22,'入力フォームマスタ（複数一括申請）'!$A$3:$AE$9,16,FALSE))</f>
        <v>#N/A</v>
      </c>
      <c r="CW22" s="172" t="e">
        <f>IF(OR($H22='入力フォームマスタ（複数一括申請）'!$C$21,$H22='入力フォームマスタ（複数一括申請）'!$C$22,$H22='入力フォームマスタ（複数一括申請）'!$C$24),"×",VLOOKUP($C22,'入力フォームマスタ（複数一括申請）'!$A$3:$AE$9,17,FALSE))</f>
        <v>#N/A</v>
      </c>
      <c r="CX22" s="172" t="e">
        <f t="shared" ref="CX22:CY22" si="36">CW22</f>
        <v>#N/A</v>
      </c>
      <c r="CY22" s="172" t="e">
        <f t="shared" si="36"/>
        <v>#N/A</v>
      </c>
      <c r="CZ22" s="172" t="e">
        <f t="shared" si="6"/>
        <v>#N/A</v>
      </c>
      <c r="DA22" s="172" t="e">
        <f t="shared" si="7"/>
        <v>#N/A</v>
      </c>
      <c r="DB22" s="172" t="e">
        <f t="shared" si="8"/>
        <v>#N/A</v>
      </c>
      <c r="DC22" s="172" t="e">
        <f t="shared" si="9"/>
        <v>#N/A</v>
      </c>
      <c r="DD22" s="172" t="e">
        <f t="shared" si="10"/>
        <v>#N/A</v>
      </c>
      <c r="DE22" s="172" t="e">
        <f>VLOOKUP($C22,'入力フォームマスタ（複数一括申請）'!$A$3:$AE$9,18,FALSE)</f>
        <v>#N/A</v>
      </c>
      <c r="DF22" s="172" t="e">
        <f>IF(OR(H22='入力フォームマスタ（複数一括申請）'!$C$16,'入力フォーム（複数一括申請）'!H22='入力フォームマスタ（複数一括申請）'!$C$17,'入力フォーム（複数一括申請）'!H22='入力フォームマスタ（複数一括申請）'!$C$21,'入力フォーム（複数一括申請）'!H22='入力フォームマスタ（複数一括申請）'!$C$22,'入力フォーム（複数一括申請）'!H22='入力フォームマスタ（複数一括申請）'!$C$23),"×",VLOOKUP($C22,'入力フォームマスタ（複数一括申請）'!$A$3:$AE$9,19,FALSE))</f>
        <v>#N/A</v>
      </c>
      <c r="DG22" s="172" t="e">
        <f>VLOOKUP($C22,'入力フォームマスタ（複数一括申請）'!$A$3:$AE$9,20,FALSE)</f>
        <v>#N/A</v>
      </c>
      <c r="DH22" s="172" t="e">
        <f>VLOOKUP($C22,'入力フォームマスタ（複数一括申請）'!$A$3:$AE$9,21,FALSE)</f>
        <v>#N/A</v>
      </c>
      <c r="DI22" s="172" t="e">
        <f>VLOOKUP($C22,'入力フォームマスタ（複数一括申請）'!$A$3:$AE$9,22,FALSE)</f>
        <v>#N/A</v>
      </c>
      <c r="DJ22" s="174" t="e">
        <f>IF($C22="",VLOOKUP($C22,'入力フォームマスタ（複数一括申請）'!$A$3:$AE$9,23,FALSE),IF($C22&lt;7,VLOOKUP($C22,'入力フォームマスタ（複数一括申請）'!$A$3:$AE$9,23,FALSE),"×"))</f>
        <v>#N/A</v>
      </c>
      <c r="DK22" s="174" t="e">
        <f>IF($C22="",VLOOKUP($C22,'入力フォームマスタ（複数一括申請）'!$A$3:$AE$9,23,FALSE),IF($C22=7,VLOOKUP($C22,'入力フォームマスタ（複数一括申請）'!$A$3:$AE$9,23,FALSE),"×"))</f>
        <v>#N/A</v>
      </c>
      <c r="DL22" s="174" t="str">
        <f t="shared" si="11"/>
        <v/>
      </c>
      <c r="DM22" s="174" t="str">
        <f>IFERROR(VLOOKUP($H22,'入力フォームマスタ（複数一括申請）'!$C$28:$D$36,2,FALSE),"")</f>
        <v/>
      </c>
      <c r="DN22" s="176" t="str">
        <f t="shared" si="12"/>
        <v/>
      </c>
      <c r="DO22" s="176" t="str">
        <f t="shared" si="13"/>
        <v/>
      </c>
      <c r="DP22" s="186" t="str">
        <f t="shared" si="14"/>
        <v/>
      </c>
      <c r="DQ22" s="187" t="str">
        <f t="shared" si="1"/>
        <v/>
      </c>
    </row>
    <row r="23" spans="1:121" ht="33.75" customHeight="1" x14ac:dyDescent="0.4">
      <c r="A23" s="106"/>
      <c r="B23" s="127">
        <v>14</v>
      </c>
      <c r="C23" s="147" t="str">
        <f t="shared" si="2"/>
        <v/>
      </c>
      <c r="D23" s="466"/>
      <c r="E23" s="467"/>
      <c r="F23" s="468"/>
      <c r="G23" s="469"/>
      <c r="H23" s="470"/>
      <c r="I23" s="470"/>
      <c r="J23" s="470"/>
      <c r="K23" s="469"/>
      <c r="L23" s="470"/>
      <c r="M23" s="470"/>
      <c r="N23" s="469"/>
      <c r="O23" s="469"/>
      <c r="P23" s="469"/>
      <c r="Q23" s="468"/>
      <c r="R23" s="470"/>
      <c r="S23" s="470"/>
      <c r="T23" s="468"/>
      <c r="U23" s="468"/>
      <c r="V23" s="471"/>
      <c r="W23" s="472"/>
      <c r="X23" s="471"/>
      <c r="Y23" s="471"/>
      <c r="Z23" s="471"/>
      <c r="AA23" s="471"/>
      <c r="AB23" s="471"/>
      <c r="AC23" s="471"/>
      <c r="AD23" s="471"/>
      <c r="AE23" s="471"/>
      <c r="AF23" s="471"/>
      <c r="AG23" s="471"/>
      <c r="AH23" s="471"/>
      <c r="AI23" s="468"/>
      <c r="AJ23" s="471"/>
      <c r="AK23" s="471"/>
      <c r="AL23" s="471"/>
      <c r="AM23" s="471"/>
      <c r="AN23" s="471"/>
      <c r="AO23" s="470"/>
      <c r="AP23" s="468"/>
      <c r="AQ23" s="469"/>
      <c r="AR23" s="469"/>
      <c r="AS23" s="470"/>
      <c r="AT23" s="142"/>
      <c r="AU23" s="142"/>
      <c r="AV23" s="142"/>
      <c r="AW23" s="142"/>
      <c r="AX23" s="142"/>
      <c r="AY23" s="142"/>
      <c r="AZ23" s="142"/>
      <c r="BA23" s="142"/>
      <c r="BB23" s="142"/>
      <c r="BC23" s="128"/>
      <c r="BD23" s="142"/>
      <c r="BE23" s="142"/>
      <c r="BF23" s="142"/>
      <c r="BG23" s="142"/>
      <c r="BH23" s="142"/>
      <c r="BI23" s="142"/>
      <c r="BJ23" s="468"/>
      <c r="BK23" s="470"/>
      <c r="BL23" s="468"/>
      <c r="BM23" s="470"/>
      <c r="BN23" s="468"/>
      <c r="BO23" s="468"/>
      <c r="BP23" s="470"/>
      <c r="BQ23" s="470"/>
      <c r="BR23" s="142"/>
      <c r="BS23" s="142"/>
      <c r="BT23" s="142"/>
      <c r="BU23" s="142"/>
      <c r="BV23" s="142"/>
      <c r="BW23" s="128"/>
      <c r="BX23" s="470"/>
      <c r="BY23" s="470"/>
      <c r="BZ23" s="468"/>
      <c r="CA23" s="468"/>
      <c r="CB23" s="470"/>
      <c r="CC23" s="475"/>
      <c r="CD23" s="477" t="str">
        <f t="shared" si="3"/>
        <v/>
      </c>
      <c r="CF23" s="172" t="e">
        <f>VLOOKUP($C23,'入力フォームマスタ（複数一括申請）'!$A$3:$AE$9,2,FALSE)</f>
        <v>#N/A</v>
      </c>
      <c r="CG23" s="172" t="e">
        <f>VLOOKUP($C23,'入力フォームマスタ（複数一括申請）'!$A$3:$AE$9,3,FALSE)</f>
        <v>#N/A</v>
      </c>
      <c r="CH23" s="172" t="e">
        <f>VLOOKUP($C23,'入力フォームマスタ（複数一括申請）'!$A$3:$AE$9,4,FALSE)</f>
        <v>#N/A</v>
      </c>
      <c r="CI23" s="172" t="e">
        <f>VLOOKUP($C23,'入力フォームマスタ（複数一括申請）'!$A$3:$AE$9,5,FALSE)</f>
        <v>#N/A</v>
      </c>
      <c r="CJ23" s="172" t="e">
        <f>VLOOKUP($C23,'入力フォームマスタ（複数一括申請）'!$A$3:$AE$9,6,FALSE)</f>
        <v>#N/A</v>
      </c>
      <c r="CK23" s="172" t="e">
        <f>VLOOKUP($C23,'入力フォームマスタ（複数一括申請）'!$A$3:$AE$9,7,FALSE)</f>
        <v>#N/A</v>
      </c>
      <c r="CL23" s="172" t="e">
        <f>VLOOKUP($C23,'入力フォームマスタ（複数一括申請）'!$A$3:$AE$9,8,FALSE)</f>
        <v>#N/A</v>
      </c>
      <c r="CM23" s="172" t="e">
        <f>IF(AND($C23&gt;0,$H23='入力フォームマスタ（複数一括申請）'!$C$22),"×",VLOOKUP($C23,'入力フォームマスタ（複数一括申請）'!$A$3:$AE$9,9,FALSE))</f>
        <v>#N/A</v>
      </c>
      <c r="CN23" s="172" t="e">
        <f t="shared" ref="CN23:CO23" si="37">CM23</f>
        <v>#N/A</v>
      </c>
      <c r="CO23" s="172" t="e">
        <f t="shared" si="37"/>
        <v>#N/A</v>
      </c>
      <c r="CP23" s="172" t="e">
        <f>IF(AND($C23&gt;0,$H23='入力フォームマスタ（複数一括申請）'!$C$22),"×",VLOOKUP($C23,'入力フォームマスタ（複数一括申請）'!$A$3:$AE$9,10,FALSE))</f>
        <v>#N/A</v>
      </c>
      <c r="CQ23" s="172" t="e">
        <f>IF(AND($C23&gt;0,$H23='入力フォームマスタ（複数一括申請）'!$C$22),"×",VLOOKUP($C23,'入力フォームマスタ（複数一括申請）'!$A$3:$AE$9,11,FALSE))</f>
        <v>#N/A</v>
      </c>
      <c r="CR23" s="172" t="e">
        <f>IF($AI23='入力フォームマスタ（複数一括申請）'!$D$16,'入力フォームマスタ（複数一括申請）'!$B$5,IF(OR($H23='入力フォームマスタ（複数一括申請）'!$C$21,$H23='入力フォームマスタ（複数一括申請）'!$C$22,$H23='入力フォームマスタ（複数一括申請）'!$C$24),"×",VLOOKUP($C23,'入力フォームマスタ（複数一括申請）'!$A$3:$AE$9,12,FALSE)))</f>
        <v>#N/A</v>
      </c>
      <c r="CS23" s="172" t="e">
        <f>IF(OR($H23='入力フォームマスタ（複数一括申請）'!$C$21,$H23='入力フォームマスタ（複数一括申請）'!$C$22,$H23='入力フォームマスタ（複数一括申請）'!$C$24),"×",VLOOKUP($C23,'入力フォームマスタ（複数一括申請）'!$A$3:$AE$9,13,FALSE))</f>
        <v>#N/A</v>
      </c>
      <c r="CT23" s="172" t="e">
        <f>IF(AND(3&lt;$C23,$C23&lt;7),VLOOKUP($C23,'入力フォームマスタ（複数一括申請）'!$A$3:$AE$9,14,FALSE),IF(AND($C23=3,OR($H23='入力フォームマスタ（複数一括申請）'!$C$16,$H23='入力フォームマスタ（複数一括申請）'!$C$17)),VLOOKUP($C23,'入力フォームマスタ（複数一括申請）'!$A$3:$AE$9,14,FALSE),IF(OR($H23='入力フォームマスタ（複数一括申請）'!$C$16,$H23='入力フォームマスタ（複数一括申請）'!$C$17),'入力フォームマスタ（複数一括申請）'!$B$5,IF($H23="",VLOOKUP($C23,'入力フォームマスタ（複数一括申請）'!$A$3:$AE$9,14,FALSE),"×"))))</f>
        <v>#N/A</v>
      </c>
      <c r="CU23" s="172" t="e">
        <f>IF(OR($C23=4,$C23=5),VLOOKUP($C23,'入力フォームマスタ（複数一括申請）'!$A$3:$AE$9,15,FALSE),IF(AND(OR($C23&lt;2,$C23&gt;3),$H23='入力フォームマスタ（複数一括申請）'!$C$17),'入力フォームマスタ（複数一括申請）'!$B$5,IF(OR($H23='入力フォームマスタ（複数一括申請）'!$C$16,$H23='入力フォームマスタ（複数一括申請）'!$C$21,$H23='入力フォームマスタ（複数一括申請）'!$C$22,$H23='入力フォームマスタ（複数一括申請）'!$C$23),"×",IF(OR($H23='入力フォームマスタ（複数一括申請）'!$C$18,$H23='入力フォームマスタ（複数一括申請）'!$C$19,$H23='入力フォームマスタ（複数一括申請）'!$C$20,$H23='入力フォームマスタ（複数一括申請）'!$C$24),"○",VLOOKUP($C23,'入力フォームマスタ（複数一括申請）'!$A$3:$AE$9,15,FALSE)))))</f>
        <v>#N/A</v>
      </c>
      <c r="CV23" s="172" t="e">
        <f>IF(OR($H23='入力フォームマスタ（複数一括申請）'!$C$16,$H23='入力フォームマスタ（複数一括申請）'!$C$21,$H23='入力フォームマスタ（複数一括申請）'!$C$22),"×",VLOOKUP($C23,'入力フォームマスタ（複数一括申請）'!$A$3:$AE$9,16,FALSE))</f>
        <v>#N/A</v>
      </c>
      <c r="CW23" s="172" t="e">
        <f>IF(OR($H23='入力フォームマスタ（複数一括申請）'!$C$21,$H23='入力フォームマスタ（複数一括申請）'!$C$22,$H23='入力フォームマスタ（複数一括申請）'!$C$24),"×",VLOOKUP($C23,'入力フォームマスタ（複数一括申請）'!$A$3:$AE$9,17,FALSE))</f>
        <v>#N/A</v>
      </c>
      <c r="CX23" s="172" t="e">
        <f t="shared" ref="CX23:CY23" si="38">CW23</f>
        <v>#N/A</v>
      </c>
      <c r="CY23" s="172" t="e">
        <f t="shared" si="38"/>
        <v>#N/A</v>
      </c>
      <c r="CZ23" s="172" t="e">
        <f t="shared" si="6"/>
        <v>#N/A</v>
      </c>
      <c r="DA23" s="172" t="e">
        <f t="shared" si="7"/>
        <v>#N/A</v>
      </c>
      <c r="DB23" s="172" t="e">
        <f t="shared" si="8"/>
        <v>#N/A</v>
      </c>
      <c r="DC23" s="172" t="e">
        <f t="shared" si="9"/>
        <v>#N/A</v>
      </c>
      <c r="DD23" s="172" t="e">
        <f t="shared" si="10"/>
        <v>#N/A</v>
      </c>
      <c r="DE23" s="172" t="e">
        <f>VLOOKUP($C23,'入力フォームマスタ（複数一括申請）'!$A$3:$AE$9,18,FALSE)</f>
        <v>#N/A</v>
      </c>
      <c r="DF23" s="172" t="e">
        <f>IF(OR(H23='入力フォームマスタ（複数一括申請）'!$C$16,'入力フォーム（複数一括申請）'!H23='入力フォームマスタ（複数一括申請）'!$C$17,'入力フォーム（複数一括申請）'!H23='入力フォームマスタ（複数一括申請）'!$C$21,'入力フォーム（複数一括申請）'!H23='入力フォームマスタ（複数一括申請）'!$C$22,'入力フォーム（複数一括申請）'!H23='入力フォームマスタ（複数一括申請）'!$C$23),"×",VLOOKUP($C23,'入力フォームマスタ（複数一括申請）'!$A$3:$AE$9,19,FALSE))</f>
        <v>#N/A</v>
      </c>
      <c r="DG23" s="172" t="e">
        <f>VLOOKUP($C23,'入力フォームマスタ（複数一括申請）'!$A$3:$AE$9,20,FALSE)</f>
        <v>#N/A</v>
      </c>
      <c r="DH23" s="172" t="e">
        <f>VLOOKUP($C23,'入力フォームマスタ（複数一括申請）'!$A$3:$AE$9,21,FALSE)</f>
        <v>#N/A</v>
      </c>
      <c r="DI23" s="172" t="e">
        <f>VLOOKUP($C23,'入力フォームマスタ（複数一括申請）'!$A$3:$AE$9,22,FALSE)</f>
        <v>#N/A</v>
      </c>
      <c r="DJ23" s="174" t="e">
        <f>IF($C23="",VLOOKUP($C23,'入力フォームマスタ（複数一括申請）'!$A$3:$AE$9,23,FALSE),IF($C23&lt;7,VLOOKUP($C23,'入力フォームマスタ（複数一括申請）'!$A$3:$AE$9,23,FALSE),"×"))</f>
        <v>#N/A</v>
      </c>
      <c r="DK23" s="174" t="e">
        <f>IF($C23="",VLOOKUP($C23,'入力フォームマスタ（複数一括申請）'!$A$3:$AE$9,23,FALSE),IF($C23=7,VLOOKUP($C23,'入力フォームマスタ（複数一括申請）'!$A$3:$AE$9,23,FALSE),"×"))</f>
        <v>#N/A</v>
      </c>
      <c r="DL23" s="174" t="str">
        <f t="shared" si="11"/>
        <v/>
      </c>
      <c r="DM23" s="174" t="str">
        <f>IFERROR(VLOOKUP($H23,'入力フォームマスタ（複数一括申請）'!$C$28:$D$36,2,FALSE),"")</f>
        <v/>
      </c>
      <c r="DN23" s="176" t="str">
        <f t="shared" si="12"/>
        <v/>
      </c>
      <c r="DO23" s="176" t="str">
        <f t="shared" si="13"/>
        <v/>
      </c>
      <c r="DP23" s="186" t="str">
        <f t="shared" si="14"/>
        <v/>
      </c>
      <c r="DQ23" s="187" t="str">
        <f t="shared" si="1"/>
        <v/>
      </c>
    </row>
    <row r="24" spans="1:121" ht="33.75" customHeight="1" x14ac:dyDescent="0.4">
      <c r="A24" s="106"/>
      <c r="B24" s="127">
        <v>15</v>
      </c>
      <c r="C24" s="147" t="str">
        <f t="shared" si="2"/>
        <v/>
      </c>
      <c r="D24" s="466"/>
      <c r="E24" s="467"/>
      <c r="F24" s="468"/>
      <c r="G24" s="469"/>
      <c r="H24" s="470"/>
      <c r="I24" s="470"/>
      <c r="J24" s="470"/>
      <c r="K24" s="469"/>
      <c r="L24" s="470"/>
      <c r="M24" s="470"/>
      <c r="N24" s="469"/>
      <c r="O24" s="469"/>
      <c r="P24" s="469"/>
      <c r="Q24" s="468"/>
      <c r="R24" s="470"/>
      <c r="S24" s="470"/>
      <c r="T24" s="468"/>
      <c r="U24" s="468"/>
      <c r="V24" s="471"/>
      <c r="W24" s="472"/>
      <c r="X24" s="471"/>
      <c r="Y24" s="471"/>
      <c r="Z24" s="471"/>
      <c r="AA24" s="471"/>
      <c r="AB24" s="471"/>
      <c r="AC24" s="471"/>
      <c r="AD24" s="471"/>
      <c r="AE24" s="471"/>
      <c r="AF24" s="471"/>
      <c r="AG24" s="471"/>
      <c r="AH24" s="471"/>
      <c r="AI24" s="468"/>
      <c r="AJ24" s="471"/>
      <c r="AK24" s="471"/>
      <c r="AL24" s="471"/>
      <c r="AM24" s="471"/>
      <c r="AN24" s="471"/>
      <c r="AO24" s="470"/>
      <c r="AP24" s="468"/>
      <c r="AQ24" s="469"/>
      <c r="AR24" s="469"/>
      <c r="AS24" s="470"/>
      <c r="AT24" s="142"/>
      <c r="AU24" s="142"/>
      <c r="AV24" s="142"/>
      <c r="AW24" s="142"/>
      <c r="AX24" s="142"/>
      <c r="AY24" s="142"/>
      <c r="AZ24" s="142"/>
      <c r="BA24" s="142"/>
      <c r="BB24" s="142"/>
      <c r="BC24" s="128"/>
      <c r="BD24" s="142"/>
      <c r="BE24" s="142"/>
      <c r="BF24" s="142"/>
      <c r="BG24" s="142"/>
      <c r="BH24" s="142"/>
      <c r="BI24" s="142"/>
      <c r="BJ24" s="468"/>
      <c r="BK24" s="470"/>
      <c r="BL24" s="468"/>
      <c r="BM24" s="470"/>
      <c r="BN24" s="468"/>
      <c r="BO24" s="468"/>
      <c r="BP24" s="470"/>
      <c r="BQ24" s="470"/>
      <c r="BR24" s="142"/>
      <c r="BS24" s="142"/>
      <c r="BT24" s="142"/>
      <c r="BU24" s="142"/>
      <c r="BV24" s="142"/>
      <c r="BW24" s="128"/>
      <c r="BX24" s="470"/>
      <c r="BY24" s="470"/>
      <c r="BZ24" s="468"/>
      <c r="CA24" s="468"/>
      <c r="CB24" s="470"/>
      <c r="CC24" s="475"/>
      <c r="CD24" s="477" t="str">
        <f t="shared" si="3"/>
        <v/>
      </c>
      <c r="CF24" s="172" t="e">
        <f>VLOOKUP($C24,'入力フォームマスタ（複数一括申請）'!$A$3:$AE$9,2,FALSE)</f>
        <v>#N/A</v>
      </c>
      <c r="CG24" s="172" t="e">
        <f>VLOOKUP($C24,'入力フォームマスタ（複数一括申請）'!$A$3:$AE$9,3,FALSE)</f>
        <v>#N/A</v>
      </c>
      <c r="CH24" s="172" t="e">
        <f>VLOOKUP($C24,'入力フォームマスタ（複数一括申請）'!$A$3:$AE$9,4,FALSE)</f>
        <v>#N/A</v>
      </c>
      <c r="CI24" s="172" t="e">
        <f>VLOOKUP($C24,'入力フォームマスタ（複数一括申請）'!$A$3:$AE$9,5,FALSE)</f>
        <v>#N/A</v>
      </c>
      <c r="CJ24" s="172" t="e">
        <f>VLOOKUP($C24,'入力フォームマスタ（複数一括申請）'!$A$3:$AE$9,6,FALSE)</f>
        <v>#N/A</v>
      </c>
      <c r="CK24" s="172" t="e">
        <f>VLOOKUP($C24,'入力フォームマスタ（複数一括申請）'!$A$3:$AE$9,7,FALSE)</f>
        <v>#N/A</v>
      </c>
      <c r="CL24" s="172" t="e">
        <f>VLOOKUP($C24,'入力フォームマスタ（複数一括申請）'!$A$3:$AE$9,8,FALSE)</f>
        <v>#N/A</v>
      </c>
      <c r="CM24" s="172" t="e">
        <f>IF(AND($C24&gt;0,$H24='入力フォームマスタ（複数一括申請）'!$C$22),"×",VLOOKUP($C24,'入力フォームマスタ（複数一括申請）'!$A$3:$AE$9,9,FALSE))</f>
        <v>#N/A</v>
      </c>
      <c r="CN24" s="172" t="e">
        <f t="shared" ref="CN24:CO24" si="39">CM24</f>
        <v>#N/A</v>
      </c>
      <c r="CO24" s="172" t="e">
        <f t="shared" si="39"/>
        <v>#N/A</v>
      </c>
      <c r="CP24" s="172" t="e">
        <f>IF(AND($C24&gt;0,$H24='入力フォームマスタ（複数一括申請）'!$C$22),"×",VLOOKUP($C24,'入力フォームマスタ（複数一括申請）'!$A$3:$AE$9,10,FALSE))</f>
        <v>#N/A</v>
      </c>
      <c r="CQ24" s="172" t="e">
        <f>IF(AND($C24&gt;0,$H24='入力フォームマスタ（複数一括申請）'!$C$22),"×",VLOOKUP($C24,'入力フォームマスタ（複数一括申請）'!$A$3:$AE$9,11,FALSE))</f>
        <v>#N/A</v>
      </c>
      <c r="CR24" s="172" t="e">
        <f>IF($AI24='入力フォームマスタ（複数一括申請）'!$D$16,'入力フォームマスタ（複数一括申請）'!$B$5,IF(OR($H24='入力フォームマスタ（複数一括申請）'!$C$21,$H24='入力フォームマスタ（複数一括申請）'!$C$22,$H24='入力フォームマスタ（複数一括申請）'!$C$24),"×",VLOOKUP($C24,'入力フォームマスタ（複数一括申請）'!$A$3:$AE$9,12,FALSE)))</f>
        <v>#N/A</v>
      </c>
      <c r="CS24" s="172" t="e">
        <f>IF(OR($H24='入力フォームマスタ（複数一括申請）'!$C$21,$H24='入力フォームマスタ（複数一括申請）'!$C$22,$H24='入力フォームマスタ（複数一括申請）'!$C$24),"×",VLOOKUP($C24,'入力フォームマスタ（複数一括申請）'!$A$3:$AE$9,13,FALSE))</f>
        <v>#N/A</v>
      </c>
      <c r="CT24" s="172" t="e">
        <f>IF(AND(3&lt;$C24,$C24&lt;7),VLOOKUP($C24,'入力フォームマスタ（複数一括申請）'!$A$3:$AE$9,14,FALSE),IF(AND($C24=3,OR($H24='入力フォームマスタ（複数一括申請）'!$C$16,$H24='入力フォームマスタ（複数一括申請）'!$C$17)),VLOOKUP($C24,'入力フォームマスタ（複数一括申請）'!$A$3:$AE$9,14,FALSE),IF(OR($H24='入力フォームマスタ（複数一括申請）'!$C$16,$H24='入力フォームマスタ（複数一括申請）'!$C$17),'入力フォームマスタ（複数一括申請）'!$B$5,IF($H24="",VLOOKUP($C24,'入力フォームマスタ（複数一括申請）'!$A$3:$AE$9,14,FALSE),"×"))))</f>
        <v>#N/A</v>
      </c>
      <c r="CU24" s="172" t="e">
        <f>IF(OR($C24=4,$C24=5),VLOOKUP($C24,'入力フォームマスタ（複数一括申請）'!$A$3:$AE$9,15,FALSE),IF(AND(OR($C24&lt;2,$C24&gt;3),$H24='入力フォームマスタ（複数一括申請）'!$C$17),'入力フォームマスタ（複数一括申請）'!$B$5,IF(OR($H24='入力フォームマスタ（複数一括申請）'!$C$16,$H24='入力フォームマスタ（複数一括申請）'!$C$21,$H24='入力フォームマスタ（複数一括申請）'!$C$22,$H24='入力フォームマスタ（複数一括申請）'!$C$23),"×",IF(OR($H24='入力フォームマスタ（複数一括申請）'!$C$18,$H24='入力フォームマスタ（複数一括申請）'!$C$19,$H24='入力フォームマスタ（複数一括申請）'!$C$20,$H24='入力フォームマスタ（複数一括申請）'!$C$24),"○",VLOOKUP($C24,'入力フォームマスタ（複数一括申請）'!$A$3:$AE$9,15,FALSE)))))</f>
        <v>#N/A</v>
      </c>
      <c r="CV24" s="172" t="e">
        <f>IF(OR($H24='入力フォームマスタ（複数一括申請）'!$C$16,$H24='入力フォームマスタ（複数一括申請）'!$C$21,$H24='入力フォームマスタ（複数一括申請）'!$C$22),"×",VLOOKUP($C24,'入力フォームマスタ（複数一括申請）'!$A$3:$AE$9,16,FALSE))</f>
        <v>#N/A</v>
      </c>
      <c r="CW24" s="172" t="e">
        <f>IF(OR($H24='入力フォームマスタ（複数一括申請）'!$C$21,$H24='入力フォームマスタ（複数一括申請）'!$C$22,$H24='入力フォームマスタ（複数一括申請）'!$C$24),"×",VLOOKUP($C24,'入力フォームマスタ（複数一括申請）'!$A$3:$AE$9,17,FALSE))</f>
        <v>#N/A</v>
      </c>
      <c r="CX24" s="172" t="e">
        <f t="shared" ref="CX24:CY24" si="40">CW24</f>
        <v>#N/A</v>
      </c>
      <c r="CY24" s="172" t="e">
        <f t="shared" si="40"/>
        <v>#N/A</v>
      </c>
      <c r="CZ24" s="172" t="e">
        <f t="shared" si="6"/>
        <v>#N/A</v>
      </c>
      <c r="DA24" s="172" t="e">
        <f t="shared" si="7"/>
        <v>#N/A</v>
      </c>
      <c r="DB24" s="172" t="e">
        <f t="shared" si="8"/>
        <v>#N/A</v>
      </c>
      <c r="DC24" s="172" t="e">
        <f t="shared" si="9"/>
        <v>#N/A</v>
      </c>
      <c r="DD24" s="172" t="e">
        <f t="shared" si="10"/>
        <v>#N/A</v>
      </c>
      <c r="DE24" s="172" t="e">
        <f>VLOOKUP($C24,'入力フォームマスタ（複数一括申請）'!$A$3:$AE$9,18,FALSE)</f>
        <v>#N/A</v>
      </c>
      <c r="DF24" s="172" t="e">
        <f>IF(OR(H24='入力フォームマスタ（複数一括申請）'!$C$16,'入力フォーム（複数一括申請）'!H24='入力フォームマスタ（複数一括申請）'!$C$17,'入力フォーム（複数一括申請）'!H24='入力フォームマスタ（複数一括申請）'!$C$21,'入力フォーム（複数一括申請）'!H24='入力フォームマスタ（複数一括申請）'!$C$22,'入力フォーム（複数一括申請）'!H24='入力フォームマスタ（複数一括申請）'!$C$23),"×",VLOOKUP($C24,'入力フォームマスタ（複数一括申請）'!$A$3:$AE$9,19,FALSE))</f>
        <v>#N/A</v>
      </c>
      <c r="DG24" s="172" t="e">
        <f>VLOOKUP($C24,'入力フォームマスタ（複数一括申請）'!$A$3:$AE$9,20,FALSE)</f>
        <v>#N/A</v>
      </c>
      <c r="DH24" s="172" t="e">
        <f>VLOOKUP($C24,'入力フォームマスタ（複数一括申請）'!$A$3:$AE$9,21,FALSE)</f>
        <v>#N/A</v>
      </c>
      <c r="DI24" s="172" t="e">
        <f>VLOOKUP($C24,'入力フォームマスタ（複数一括申請）'!$A$3:$AE$9,22,FALSE)</f>
        <v>#N/A</v>
      </c>
      <c r="DJ24" s="174" t="e">
        <f>IF($C24="",VLOOKUP($C24,'入力フォームマスタ（複数一括申請）'!$A$3:$AE$9,23,FALSE),IF($C24&lt;7,VLOOKUP($C24,'入力フォームマスタ（複数一括申請）'!$A$3:$AE$9,23,FALSE),"×"))</f>
        <v>#N/A</v>
      </c>
      <c r="DK24" s="174" t="e">
        <f>IF($C24="",VLOOKUP($C24,'入力フォームマスタ（複数一括申請）'!$A$3:$AE$9,23,FALSE),IF($C24=7,VLOOKUP($C24,'入力フォームマスタ（複数一括申請）'!$A$3:$AE$9,23,FALSE),"×"))</f>
        <v>#N/A</v>
      </c>
      <c r="DL24" s="174" t="str">
        <f t="shared" si="11"/>
        <v/>
      </c>
      <c r="DM24" s="174" t="str">
        <f>IFERROR(VLOOKUP($H24,'入力フォームマスタ（複数一括申請）'!$C$28:$D$36,2,FALSE),"")</f>
        <v/>
      </c>
      <c r="DN24" s="176" t="str">
        <f t="shared" si="12"/>
        <v/>
      </c>
      <c r="DO24" s="176" t="str">
        <f t="shared" si="13"/>
        <v/>
      </c>
      <c r="DP24" s="186" t="str">
        <f t="shared" si="14"/>
        <v/>
      </c>
      <c r="DQ24" s="187" t="str">
        <f t="shared" si="1"/>
        <v/>
      </c>
    </row>
    <row r="25" spans="1:121" ht="33.75" customHeight="1" x14ac:dyDescent="0.4">
      <c r="A25" s="106"/>
      <c r="B25" s="127">
        <v>16</v>
      </c>
      <c r="C25" s="147" t="str">
        <f t="shared" si="2"/>
        <v/>
      </c>
      <c r="D25" s="466"/>
      <c r="E25" s="467"/>
      <c r="F25" s="468"/>
      <c r="G25" s="469"/>
      <c r="H25" s="470"/>
      <c r="I25" s="470"/>
      <c r="J25" s="470"/>
      <c r="K25" s="469"/>
      <c r="L25" s="470"/>
      <c r="M25" s="470"/>
      <c r="N25" s="469"/>
      <c r="O25" s="469"/>
      <c r="P25" s="469"/>
      <c r="Q25" s="468"/>
      <c r="R25" s="470"/>
      <c r="S25" s="470"/>
      <c r="T25" s="468"/>
      <c r="U25" s="468"/>
      <c r="V25" s="471"/>
      <c r="W25" s="472"/>
      <c r="X25" s="471"/>
      <c r="Y25" s="471"/>
      <c r="Z25" s="471"/>
      <c r="AA25" s="471"/>
      <c r="AB25" s="471"/>
      <c r="AC25" s="471"/>
      <c r="AD25" s="471"/>
      <c r="AE25" s="471"/>
      <c r="AF25" s="471"/>
      <c r="AG25" s="471"/>
      <c r="AH25" s="471"/>
      <c r="AI25" s="468"/>
      <c r="AJ25" s="471"/>
      <c r="AK25" s="471"/>
      <c r="AL25" s="471"/>
      <c r="AM25" s="471"/>
      <c r="AN25" s="471"/>
      <c r="AO25" s="470"/>
      <c r="AP25" s="468"/>
      <c r="AQ25" s="469"/>
      <c r="AR25" s="469"/>
      <c r="AS25" s="470"/>
      <c r="AT25" s="142"/>
      <c r="AU25" s="142"/>
      <c r="AV25" s="142"/>
      <c r="AW25" s="142"/>
      <c r="AX25" s="142"/>
      <c r="AY25" s="142"/>
      <c r="AZ25" s="142"/>
      <c r="BA25" s="142"/>
      <c r="BB25" s="142"/>
      <c r="BC25" s="128"/>
      <c r="BD25" s="142"/>
      <c r="BE25" s="142"/>
      <c r="BF25" s="142"/>
      <c r="BG25" s="142"/>
      <c r="BH25" s="142"/>
      <c r="BI25" s="142"/>
      <c r="BJ25" s="468"/>
      <c r="BK25" s="470"/>
      <c r="BL25" s="468"/>
      <c r="BM25" s="470"/>
      <c r="BN25" s="468"/>
      <c r="BO25" s="468"/>
      <c r="BP25" s="470"/>
      <c r="BQ25" s="470"/>
      <c r="BR25" s="142"/>
      <c r="BS25" s="142"/>
      <c r="BT25" s="142"/>
      <c r="BU25" s="142"/>
      <c r="BV25" s="142"/>
      <c r="BW25" s="128"/>
      <c r="BX25" s="470"/>
      <c r="BY25" s="470"/>
      <c r="BZ25" s="468"/>
      <c r="CA25" s="468"/>
      <c r="CB25" s="470"/>
      <c r="CC25" s="475"/>
      <c r="CD25" s="477" t="str">
        <f t="shared" si="3"/>
        <v/>
      </c>
      <c r="CF25" s="172" t="e">
        <f>VLOOKUP($C25,'入力フォームマスタ（複数一括申請）'!$A$3:$AE$9,2,FALSE)</f>
        <v>#N/A</v>
      </c>
      <c r="CG25" s="172" t="e">
        <f>VLOOKUP($C25,'入力フォームマスタ（複数一括申請）'!$A$3:$AE$9,3,FALSE)</f>
        <v>#N/A</v>
      </c>
      <c r="CH25" s="172" t="e">
        <f>VLOOKUP($C25,'入力フォームマスタ（複数一括申請）'!$A$3:$AE$9,4,FALSE)</f>
        <v>#N/A</v>
      </c>
      <c r="CI25" s="172" t="e">
        <f>VLOOKUP($C25,'入力フォームマスタ（複数一括申請）'!$A$3:$AE$9,5,FALSE)</f>
        <v>#N/A</v>
      </c>
      <c r="CJ25" s="172" t="e">
        <f>VLOOKUP($C25,'入力フォームマスタ（複数一括申請）'!$A$3:$AE$9,6,FALSE)</f>
        <v>#N/A</v>
      </c>
      <c r="CK25" s="172" t="e">
        <f>VLOOKUP($C25,'入力フォームマスタ（複数一括申請）'!$A$3:$AE$9,7,FALSE)</f>
        <v>#N/A</v>
      </c>
      <c r="CL25" s="172" t="e">
        <f>VLOOKUP($C25,'入力フォームマスタ（複数一括申請）'!$A$3:$AE$9,8,FALSE)</f>
        <v>#N/A</v>
      </c>
      <c r="CM25" s="172" t="e">
        <f>IF(AND($C25&gt;0,$H25='入力フォームマスタ（複数一括申請）'!$C$22),"×",VLOOKUP($C25,'入力フォームマスタ（複数一括申請）'!$A$3:$AE$9,9,FALSE))</f>
        <v>#N/A</v>
      </c>
      <c r="CN25" s="172" t="e">
        <f t="shared" ref="CN25:CO25" si="41">CM25</f>
        <v>#N/A</v>
      </c>
      <c r="CO25" s="172" t="e">
        <f t="shared" si="41"/>
        <v>#N/A</v>
      </c>
      <c r="CP25" s="172" t="e">
        <f>IF(AND($C25&gt;0,$H25='入力フォームマスタ（複数一括申請）'!$C$22),"×",VLOOKUP($C25,'入力フォームマスタ（複数一括申請）'!$A$3:$AE$9,10,FALSE))</f>
        <v>#N/A</v>
      </c>
      <c r="CQ25" s="172" t="e">
        <f>IF(AND($C25&gt;0,$H25='入力フォームマスタ（複数一括申請）'!$C$22),"×",VLOOKUP($C25,'入力フォームマスタ（複数一括申請）'!$A$3:$AE$9,11,FALSE))</f>
        <v>#N/A</v>
      </c>
      <c r="CR25" s="172" t="e">
        <f>IF($AI25='入力フォームマスタ（複数一括申請）'!$D$16,'入力フォームマスタ（複数一括申請）'!$B$5,IF(OR($H25='入力フォームマスタ（複数一括申請）'!$C$21,$H25='入力フォームマスタ（複数一括申請）'!$C$22,$H25='入力フォームマスタ（複数一括申請）'!$C$24),"×",VLOOKUP($C25,'入力フォームマスタ（複数一括申請）'!$A$3:$AE$9,12,FALSE)))</f>
        <v>#N/A</v>
      </c>
      <c r="CS25" s="172" t="e">
        <f>IF(OR($H25='入力フォームマスタ（複数一括申請）'!$C$21,$H25='入力フォームマスタ（複数一括申請）'!$C$22,$H25='入力フォームマスタ（複数一括申請）'!$C$24),"×",VLOOKUP($C25,'入力フォームマスタ（複数一括申請）'!$A$3:$AE$9,13,FALSE))</f>
        <v>#N/A</v>
      </c>
      <c r="CT25" s="172" t="e">
        <f>IF(AND(3&lt;$C25,$C25&lt;7),VLOOKUP($C25,'入力フォームマスタ（複数一括申請）'!$A$3:$AE$9,14,FALSE),IF(AND($C25=3,OR($H25='入力フォームマスタ（複数一括申請）'!$C$16,$H25='入力フォームマスタ（複数一括申請）'!$C$17)),VLOOKUP($C25,'入力フォームマスタ（複数一括申請）'!$A$3:$AE$9,14,FALSE),IF(OR($H25='入力フォームマスタ（複数一括申請）'!$C$16,$H25='入力フォームマスタ（複数一括申請）'!$C$17),'入力フォームマスタ（複数一括申請）'!$B$5,IF($H25="",VLOOKUP($C25,'入力フォームマスタ（複数一括申請）'!$A$3:$AE$9,14,FALSE),"×"))))</f>
        <v>#N/A</v>
      </c>
      <c r="CU25" s="172" t="e">
        <f>IF(OR($C25=4,$C25=5),VLOOKUP($C25,'入力フォームマスタ（複数一括申請）'!$A$3:$AE$9,15,FALSE),IF(AND(OR($C25&lt;2,$C25&gt;3),$H25='入力フォームマスタ（複数一括申請）'!$C$17),'入力フォームマスタ（複数一括申請）'!$B$5,IF(OR($H25='入力フォームマスタ（複数一括申請）'!$C$16,$H25='入力フォームマスタ（複数一括申請）'!$C$21,$H25='入力フォームマスタ（複数一括申請）'!$C$22,$H25='入力フォームマスタ（複数一括申請）'!$C$23),"×",IF(OR($H25='入力フォームマスタ（複数一括申請）'!$C$18,$H25='入力フォームマスタ（複数一括申請）'!$C$19,$H25='入力フォームマスタ（複数一括申請）'!$C$20,$H25='入力フォームマスタ（複数一括申請）'!$C$24),"○",VLOOKUP($C25,'入力フォームマスタ（複数一括申請）'!$A$3:$AE$9,15,FALSE)))))</f>
        <v>#N/A</v>
      </c>
      <c r="CV25" s="172" t="e">
        <f>IF(OR($H25='入力フォームマスタ（複数一括申請）'!$C$16,$H25='入力フォームマスタ（複数一括申請）'!$C$21,$H25='入力フォームマスタ（複数一括申請）'!$C$22),"×",VLOOKUP($C25,'入力フォームマスタ（複数一括申請）'!$A$3:$AE$9,16,FALSE))</f>
        <v>#N/A</v>
      </c>
      <c r="CW25" s="172" t="e">
        <f>IF(OR($H25='入力フォームマスタ（複数一括申請）'!$C$21,$H25='入力フォームマスタ（複数一括申請）'!$C$22,$H25='入力フォームマスタ（複数一括申請）'!$C$24),"×",VLOOKUP($C25,'入力フォームマスタ（複数一括申請）'!$A$3:$AE$9,17,FALSE))</f>
        <v>#N/A</v>
      </c>
      <c r="CX25" s="172" t="e">
        <f t="shared" ref="CX25:CY25" si="42">CW25</f>
        <v>#N/A</v>
      </c>
      <c r="CY25" s="172" t="e">
        <f t="shared" si="42"/>
        <v>#N/A</v>
      </c>
      <c r="CZ25" s="172" t="e">
        <f t="shared" si="6"/>
        <v>#N/A</v>
      </c>
      <c r="DA25" s="172" t="e">
        <f t="shared" si="7"/>
        <v>#N/A</v>
      </c>
      <c r="DB25" s="172" t="e">
        <f t="shared" si="8"/>
        <v>#N/A</v>
      </c>
      <c r="DC25" s="172" t="e">
        <f t="shared" si="9"/>
        <v>#N/A</v>
      </c>
      <c r="DD25" s="172" t="e">
        <f t="shared" si="10"/>
        <v>#N/A</v>
      </c>
      <c r="DE25" s="172" t="e">
        <f>VLOOKUP($C25,'入力フォームマスタ（複数一括申請）'!$A$3:$AE$9,18,FALSE)</f>
        <v>#N/A</v>
      </c>
      <c r="DF25" s="172" t="e">
        <f>IF(OR(H25='入力フォームマスタ（複数一括申請）'!$C$16,'入力フォーム（複数一括申請）'!H25='入力フォームマスタ（複数一括申請）'!$C$17,'入力フォーム（複数一括申請）'!H25='入力フォームマスタ（複数一括申請）'!$C$21,'入力フォーム（複数一括申請）'!H25='入力フォームマスタ（複数一括申請）'!$C$22,'入力フォーム（複数一括申請）'!H25='入力フォームマスタ（複数一括申請）'!$C$23),"×",VLOOKUP($C25,'入力フォームマスタ（複数一括申請）'!$A$3:$AE$9,19,FALSE))</f>
        <v>#N/A</v>
      </c>
      <c r="DG25" s="172" t="e">
        <f>VLOOKUP($C25,'入力フォームマスタ（複数一括申請）'!$A$3:$AE$9,20,FALSE)</f>
        <v>#N/A</v>
      </c>
      <c r="DH25" s="172" t="e">
        <f>VLOOKUP($C25,'入力フォームマスタ（複数一括申請）'!$A$3:$AE$9,21,FALSE)</f>
        <v>#N/A</v>
      </c>
      <c r="DI25" s="172" t="e">
        <f>VLOOKUP($C25,'入力フォームマスタ（複数一括申請）'!$A$3:$AE$9,22,FALSE)</f>
        <v>#N/A</v>
      </c>
      <c r="DJ25" s="174" t="e">
        <f>IF($C25="",VLOOKUP($C25,'入力フォームマスタ（複数一括申請）'!$A$3:$AE$9,23,FALSE),IF($C25&lt;7,VLOOKUP($C25,'入力フォームマスタ（複数一括申請）'!$A$3:$AE$9,23,FALSE),"×"))</f>
        <v>#N/A</v>
      </c>
      <c r="DK25" s="174" t="e">
        <f>IF($C25="",VLOOKUP($C25,'入力フォームマスタ（複数一括申請）'!$A$3:$AE$9,23,FALSE),IF($C25=7,VLOOKUP($C25,'入力フォームマスタ（複数一括申請）'!$A$3:$AE$9,23,FALSE),"×"))</f>
        <v>#N/A</v>
      </c>
      <c r="DL25" s="174" t="str">
        <f t="shared" si="11"/>
        <v/>
      </c>
      <c r="DM25" s="174" t="str">
        <f>IFERROR(VLOOKUP($H25,'入力フォームマスタ（複数一括申請）'!$C$28:$D$36,2,FALSE),"")</f>
        <v/>
      </c>
      <c r="DN25" s="176" t="str">
        <f t="shared" si="12"/>
        <v/>
      </c>
      <c r="DO25" s="176" t="str">
        <f t="shared" si="13"/>
        <v/>
      </c>
      <c r="DP25" s="186" t="str">
        <f t="shared" si="14"/>
        <v/>
      </c>
      <c r="DQ25" s="187" t="str">
        <f t="shared" si="1"/>
        <v/>
      </c>
    </row>
    <row r="26" spans="1:121" ht="33.75" customHeight="1" x14ac:dyDescent="0.4">
      <c r="A26" s="106"/>
      <c r="B26" s="127">
        <v>17</v>
      </c>
      <c r="C26" s="147" t="str">
        <f t="shared" si="2"/>
        <v/>
      </c>
      <c r="D26" s="466"/>
      <c r="E26" s="467"/>
      <c r="F26" s="468"/>
      <c r="G26" s="469"/>
      <c r="H26" s="470"/>
      <c r="I26" s="470"/>
      <c r="J26" s="470"/>
      <c r="K26" s="469"/>
      <c r="L26" s="470"/>
      <c r="M26" s="470"/>
      <c r="N26" s="469"/>
      <c r="O26" s="469"/>
      <c r="P26" s="469"/>
      <c r="Q26" s="468"/>
      <c r="R26" s="470"/>
      <c r="S26" s="470"/>
      <c r="T26" s="468"/>
      <c r="U26" s="468"/>
      <c r="V26" s="471"/>
      <c r="W26" s="472"/>
      <c r="X26" s="471"/>
      <c r="Y26" s="471"/>
      <c r="Z26" s="471"/>
      <c r="AA26" s="471"/>
      <c r="AB26" s="471"/>
      <c r="AC26" s="471"/>
      <c r="AD26" s="471"/>
      <c r="AE26" s="471"/>
      <c r="AF26" s="471"/>
      <c r="AG26" s="471"/>
      <c r="AH26" s="471"/>
      <c r="AI26" s="468"/>
      <c r="AJ26" s="471"/>
      <c r="AK26" s="471"/>
      <c r="AL26" s="471"/>
      <c r="AM26" s="471"/>
      <c r="AN26" s="471"/>
      <c r="AO26" s="470"/>
      <c r="AP26" s="468"/>
      <c r="AQ26" s="469"/>
      <c r="AR26" s="469"/>
      <c r="AS26" s="470"/>
      <c r="AT26" s="142"/>
      <c r="AU26" s="142"/>
      <c r="AV26" s="142"/>
      <c r="AW26" s="142"/>
      <c r="AX26" s="142"/>
      <c r="AY26" s="142"/>
      <c r="AZ26" s="142"/>
      <c r="BA26" s="142"/>
      <c r="BB26" s="142"/>
      <c r="BC26" s="128"/>
      <c r="BD26" s="142"/>
      <c r="BE26" s="142"/>
      <c r="BF26" s="142"/>
      <c r="BG26" s="142"/>
      <c r="BH26" s="142"/>
      <c r="BI26" s="142"/>
      <c r="BJ26" s="468"/>
      <c r="BK26" s="470"/>
      <c r="BL26" s="468"/>
      <c r="BM26" s="470"/>
      <c r="BN26" s="468"/>
      <c r="BO26" s="468"/>
      <c r="BP26" s="470"/>
      <c r="BQ26" s="470"/>
      <c r="BR26" s="142"/>
      <c r="BS26" s="142"/>
      <c r="BT26" s="142"/>
      <c r="BU26" s="142"/>
      <c r="BV26" s="142"/>
      <c r="BW26" s="128"/>
      <c r="BX26" s="470"/>
      <c r="BY26" s="470"/>
      <c r="BZ26" s="468"/>
      <c r="CA26" s="468"/>
      <c r="CB26" s="470"/>
      <c r="CC26" s="475"/>
      <c r="CD26" s="477" t="str">
        <f t="shared" si="3"/>
        <v/>
      </c>
      <c r="CF26" s="172" t="e">
        <f>VLOOKUP($C26,'入力フォームマスタ（複数一括申請）'!$A$3:$AE$9,2,FALSE)</f>
        <v>#N/A</v>
      </c>
      <c r="CG26" s="172" t="e">
        <f>VLOOKUP($C26,'入力フォームマスタ（複数一括申請）'!$A$3:$AE$9,3,FALSE)</f>
        <v>#N/A</v>
      </c>
      <c r="CH26" s="172" t="e">
        <f>VLOOKUP($C26,'入力フォームマスタ（複数一括申請）'!$A$3:$AE$9,4,FALSE)</f>
        <v>#N/A</v>
      </c>
      <c r="CI26" s="172" t="e">
        <f>VLOOKUP($C26,'入力フォームマスタ（複数一括申請）'!$A$3:$AE$9,5,FALSE)</f>
        <v>#N/A</v>
      </c>
      <c r="CJ26" s="172" t="e">
        <f>VLOOKUP($C26,'入力フォームマスタ（複数一括申請）'!$A$3:$AE$9,6,FALSE)</f>
        <v>#N/A</v>
      </c>
      <c r="CK26" s="172" t="e">
        <f>VLOOKUP($C26,'入力フォームマスタ（複数一括申請）'!$A$3:$AE$9,7,FALSE)</f>
        <v>#N/A</v>
      </c>
      <c r="CL26" s="172" t="e">
        <f>VLOOKUP($C26,'入力フォームマスタ（複数一括申請）'!$A$3:$AE$9,8,FALSE)</f>
        <v>#N/A</v>
      </c>
      <c r="CM26" s="172" t="e">
        <f>IF(AND($C26&gt;0,$H26='入力フォームマスタ（複数一括申請）'!$C$22),"×",VLOOKUP($C26,'入力フォームマスタ（複数一括申請）'!$A$3:$AE$9,9,FALSE))</f>
        <v>#N/A</v>
      </c>
      <c r="CN26" s="172" t="e">
        <f t="shared" ref="CN26:CO26" si="43">CM26</f>
        <v>#N/A</v>
      </c>
      <c r="CO26" s="172" t="e">
        <f t="shared" si="43"/>
        <v>#N/A</v>
      </c>
      <c r="CP26" s="172" t="e">
        <f>IF(AND($C26&gt;0,$H26='入力フォームマスタ（複数一括申請）'!$C$22),"×",VLOOKUP($C26,'入力フォームマスタ（複数一括申請）'!$A$3:$AE$9,10,FALSE))</f>
        <v>#N/A</v>
      </c>
      <c r="CQ26" s="172" t="e">
        <f>IF(AND($C26&gt;0,$H26='入力フォームマスタ（複数一括申請）'!$C$22),"×",VLOOKUP($C26,'入力フォームマスタ（複数一括申請）'!$A$3:$AE$9,11,FALSE))</f>
        <v>#N/A</v>
      </c>
      <c r="CR26" s="172" t="e">
        <f>IF($AI26='入力フォームマスタ（複数一括申請）'!$D$16,'入力フォームマスタ（複数一括申請）'!$B$5,IF(OR($H26='入力フォームマスタ（複数一括申請）'!$C$21,$H26='入力フォームマスタ（複数一括申請）'!$C$22,$H26='入力フォームマスタ（複数一括申請）'!$C$24),"×",VLOOKUP($C26,'入力フォームマスタ（複数一括申請）'!$A$3:$AE$9,12,FALSE)))</f>
        <v>#N/A</v>
      </c>
      <c r="CS26" s="172" t="e">
        <f>IF(OR($H26='入力フォームマスタ（複数一括申請）'!$C$21,$H26='入力フォームマスタ（複数一括申請）'!$C$22,$H26='入力フォームマスタ（複数一括申請）'!$C$24),"×",VLOOKUP($C26,'入力フォームマスタ（複数一括申請）'!$A$3:$AE$9,13,FALSE))</f>
        <v>#N/A</v>
      </c>
      <c r="CT26" s="172" t="e">
        <f>IF(AND(3&lt;$C26,$C26&lt;7),VLOOKUP($C26,'入力フォームマスタ（複数一括申請）'!$A$3:$AE$9,14,FALSE),IF(AND($C26=3,OR($H26='入力フォームマスタ（複数一括申請）'!$C$16,$H26='入力フォームマスタ（複数一括申請）'!$C$17)),VLOOKUP($C26,'入力フォームマスタ（複数一括申請）'!$A$3:$AE$9,14,FALSE),IF(OR($H26='入力フォームマスタ（複数一括申請）'!$C$16,$H26='入力フォームマスタ（複数一括申請）'!$C$17),'入力フォームマスタ（複数一括申請）'!$B$5,IF($H26="",VLOOKUP($C26,'入力フォームマスタ（複数一括申請）'!$A$3:$AE$9,14,FALSE),"×"))))</f>
        <v>#N/A</v>
      </c>
      <c r="CU26" s="172" t="e">
        <f>IF(OR($C26=4,$C26=5),VLOOKUP($C26,'入力フォームマスタ（複数一括申請）'!$A$3:$AE$9,15,FALSE),IF(AND(OR($C26&lt;2,$C26&gt;3),$H26='入力フォームマスタ（複数一括申請）'!$C$17),'入力フォームマスタ（複数一括申請）'!$B$5,IF(OR($H26='入力フォームマスタ（複数一括申請）'!$C$16,$H26='入力フォームマスタ（複数一括申請）'!$C$21,$H26='入力フォームマスタ（複数一括申請）'!$C$22,$H26='入力フォームマスタ（複数一括申請）'!$C$23),"×",IF(OR($H26='入力フォームマスタ（複数一括申請）'!$C$18,$H26='入力フォームマスタ（複数一括申請）'!$C$19,$H26='入力フォームマスタ（複数一括申請）'!$C$20,$H26='入力フォームマスタ（複数一括申請）'!$C$24),"○",VLOOKUP($C26,'入力フォームマスタ（複数一括申請）'!$A$3:$AE$9,15,FALSE)))))</f>
        <v>#N/A</v>
      </c>
      <c r="CV26" s="172" t="e">
        <f>IF(OR($H26='入力フォームマスタ（複数一括申請）'!$C$16,$H26='入力フォームマスタ（複数一括申請）'!$C$21,$H26='入力フォームマスタ（複数一括申請）'!$C$22),"×",VLOOKUP($C26,'入力フォームマスタ（複数一括申請）'!$A$3:$AE$9,16,FALSE))</f>
        <v>#N/A</v>
      </c>
      <c r="CW26" s="172" t="e">
        <f>IF(OR($H26='入力フォームマスタ（複数一括申請）'!$C$21,$H26='入力フォームマスタ（複数一括申請）'!$C$22,$H26='入力フォームマスタ（複数一括申請）'!$C$24),"×",VLOOKUP($C26,'入力フォームマスタ（複数一括申請）'!$A$3:$AE$9,17,FALSE))</f>
        <v>#N/A</v>
      </c>
      <c r="CX26" s="172" t="e">
        <f t="shared" ref="CX26:CY26" si="44">CW26</f>
        <v>#N/A</v>
      </c>
      <c r="CY26" s="172" t="e">
        <f t="shared" si="44"/>
        <v>#N/A</v>
      </c>
      <c r="CZ26" s="172" t="e">
        <f t="shared" si="6"/>
        <v>#N/A</v>
      </c>
      <c r="DA26" s="172" t="e">
        <f t="shared" si="7"/>
        <v>#N/A</v>
      </c>
      <c r="DB26" s="172" t="e">
        <f t="shared" si="8"/>
        <v>#N/A</v>
      </c>
      <c r="DC26" s="172" t="e">
        <f t="shared" si="9"/>
        <v>#N/A</v>
      </c>
      <c r="DD26" s="172" t="e">
        <f t="shared" si="10"/>
        <v>#N/A</v>
      </c>
      <c r="DE26" s="172" t="e">
        <f>VLOOKUP($C26,'入力フォームマスタ（複数一括申請）'!$A$3:$AE$9,18,FALSE)</f>
        <v>#N/A</v>
      </c>
      <c r="DF26" s="172" t="e">
        <f>IF(OR(H26='入力フォームマスタ（複数一括申請）'!$C$16,'入力フォーム（複数一括申請）'!H26='入力フォームマスタ（複数一括申請）'!$C$17,'入力フォーム（複数一括申請）'!H26='入力フォームマスタ（複数一括申請）'!$C$21,'入力フォーム（複数一括申請）'!H26='入力フォームマスタ（複数一括申請）'!$C$22,'入力フォーム（複数一括申請）'!H26='入力フォームマスタ（複数一括申請）'!$C$23),"×",VLOOKUP($C26,'入力フォームマスタ（複数一括申請）'!$A$3:$AE$9,19,FALSE))</f>
        <v>#N/A</v>
      </c>
      <c r="DG26" s="172" t="e">
        <f>VLOOKUP($C26,'入力フォームマスタ（複数一括申請）'!$A$3:$AE$9,20,FALSE)</f>
        <v>#N/A</v>
      </c>
      <c r="DH26" s="172" t="e">
        <f>VLOOKUP($C26,'入力フォームマスタ（複数一括申請）'!$A$3:$AE$9,21,FALSE)</f>
        <v>#N/A</v>
      </c>
      <c r="DI26" s="172" t="e">
        <f>VLOOKUP($C26,'入力フォームマスタ（複数一括申請）'!$A$3:$AE$9,22,FALSE)</f>
        <v>#N/A</v>
      </c>
      <c r="DJ26" s="174" t="e">
        <f>IF($C26="",VLOOKUP($C26,'入力フォームマスタ（複数一括申請）'!$A$3:$AE$9,23,FALSE),IF($C26&lt;7,VLOOKUP($C26,'入力フォームマスタ（複数一括申請）'!$A$3:$AE$9,23,FALSE),"×"))</f>
        <v>#N/A</v>
      </c>
      <c r="DK26" s="174" t="e">
        <f>IF($C26="",VLOOKUP($C26,'入力フォームマスタ（複数一括申請）'!$A$3:$AE$9,23,FALSE),IF($C26=7,VLOOKUP($C26,'入力フォームマスタ（複数一括申請）'!$A$3:$AE$9,23,FALSE),"×"))</f>
        <v>#N/A</v>
      </c>
      <c r="DL26" s="174" t="str">
        <f t="shared" si="11"/>
        <v/>
      </c>
      <c r="DM26" s="174" t="str">
        <f>IFERROR(VLOOKUP($H26,'入力フォームマスタ（複数一括申請）'!$C$28:$D$36,2,FALSE),"")</f>
        <v/>
      </c>
      <c r="DN26" s="176" t="str">
        <f t="shared" si="12"/>
        <v/>
      </c>
      <c r="DO26" s="176" t="str">
        <f t="shared" si="13"/>
        <v/>
      </c>
      <c r="DP26" s="186" t="str">
        <f t="shared" si="14"/>
        <v/>
      </c>
      <c r="DQ26" s="187" t="str">
        <f t="shared" si="1"/>
        <v/>
      </c>
    </row>
    <row r="27" spans="1:121" ht="33.75" customHeight="1" x14ac:dyDescent="0.4">
      <c r="A27" s="106"/>
      <c r="B27" s="127">
        <v>18</v>
      </c>
      <c r="C27" s="147" t="str">
        <f t="shared" si="2"/>
        <v/>
      </c>
      <c r="D27" s="466"/>
      <c r="E27" s="467"/>
      <c r="F27" s="468"/>
      <c r="G27" s="469"/>
      <c r="H27" s="470"/>
      <c r="I27" s="470"/>
      <c r="J27" s="470"/>
      <c r="K27" s="469"/>
      <c r="L27" s="470"/>
      <c r="M27" s="470"/>
      <c r="N27" s="469"/>
      <c r="O27" s="469"/>
      <c r="P27" s="469"/>
      <c r="Q27" s="468"/>
      <c r="R27" s="470"/>
      <c r="S27" s="470"/>
      <c r="T27" s="468"/>
      <c r="U27" s="468"/>
      <c r="V27" s="471"/>
      <c r="W27" s="472"/>
      <c r="X27" s="471"/>
      <c r="Y27" s="471"/>
      <c r="Z27" s="471"/>
      <c r="AA27" s="471"/>
      <c r="AB27" s="471"/>
      <c r="AC27" s="471"/>
      <c r="AD27" s="471"/>
      <c r="AE27" s="471"/>
      <c r="AF27" s="471"/>
      <c r="AG27" s="471"/>
      <c r="AH27" s="471"/>
      <c r="AI27" s="468"/>
      <c r="AJ27" s="471"/>
      <c r="AK27" s="471"/>
      <c r="AL27" s="471"/>
      <c r="AM27" s="471"/>
      <c r="AN27" s="471"/>
      <c r="AO27" s="470"/>
      <c r="AP27" s="468"/>
      <c r="AQ27" s="469"/>
      <c r="AR27" s="469"/>
      <c r="AS27" s="470"/>
      <c r="AT27" s="142"/>
      <c r="AU27" s="142"/>
      <c r="AV27" s="142"/>
      <c r="AW27" s="142"/>
      <c r="AX27" s="142"/>
      <c r="AY27" s="142"/>
      <c r="AZ27" s="142"/>
      <c r="BA27" s="142"/>
      <c r="BB27" s="142"/>
      <c r="BC27" s="128"/>
      <c r="BD27" s="142"/>
      <c r="BE27" s="142"/>
      <c r="BF27" s="142"/>
      <c r="BG27" s="142"/>
      <c r="BH27" s="142"/>
      <c r="BI27" s="142"/>
      <c r="BJ27" s="468"/>
      <c r="BK27" s="470"/>
      <c r="BL27" s="468"/>
      <c r="BM27" s="470"/>
      <c r="BN27" s="468"/>
      <c r="BO27" s="468"/>
      <c r="BP27" s="470"/>
      <c r="BQ27" s="470"/>
      <c r="BR27" s="142"/>
      <c r="BS27" s="142"/>
      <c r="BT27" s="142"/>
      <c r="BU27" s="142"/>
      <c r="BV27" s="142"/>
      <c r="BW27" s="128"/>
      <c r="BX27" s="470"/>
      <c r="BY27" s="470"/>
      <c r="BZ27" s="468"/>
      <c r="CA27" s="468"/>
      <c r="CB27" s="470"/>
      <c r="CC27" s="475"/>
      <c r="CD27" s="477" t="str">
        <f t="shared" si="3"/>
        <v/>
      </c>
      <c r="CF27" s="172" t="e">
        <f>VLOOKUP($C27,'入力フォームマスタ（複数一括申請）'!$A$3:$AE$9,2,FALSE)</f>
        <v>#N/A</v>
      </c>
      <c r="CG27" s="172" t="e">
        <f>VLOOKUP($C27,'入力フォームマスタ（複数一括申請）'!$A$3:$AE$9,3,FALSE)</f>
        <v>#N/A</v>
      </c>
      <c r="CH27" s="172" t="e">
        <f>VLOOKUP($C27,'入力フォームマスタ（複数一括申請）'!$A$3:$AE$9,4,FALSE)</f>
        <v>#N/A</v>
      </c>
      <c r="CI27" s="172" t="e">
        <f>VLOOKUP($C27,'入力フォームマスタ（複数一括申請）'!$A$3:$AE$9,5,FALSE)</f>
        <v>#N/A</v>
      </c>
      <c r="CJ27" s="172" t="e">
        <f>VLOOKUP($C27,'入力フォームマスタ（複数一括申請）'!$A$3:$AE$9,6,FALSE)</f>
        <v>#N/A</v>
      </c>
      <c r="CK27" s="172" t="e">
        <f>VLOOKUP($C27,'入力フォームマスタ（複数一括申請）'!$A$3:$AE$9,7,FALSE)</f>
        <v>#N/A</v>
      </c>
      <c r="CL27" s="172" t="e">
        <f>VLOOKUP($C27,'入力フォームマスタ（複数一括申請）'!$A$3:$AE$9,8,FALSE)</f>
        <v>#N/A</v>
      </c>
      <c r="CM27" s="172" t="e">
        <f>IF(AND($C27&gt;0,$H27='入力フォームマスタ（複数一括申請）'!$C$22),"×",VLOOKUP($C27,'入力フォームマスタ（複数一括申請）'!$A$3:$AE$9,9,FALSE))</f>
        <v>#N/A</v>
      </c>
      <c r="CN27" s="172" t="e">
        <f t="shared" ref="CN27:CO27" si="45">CM27</f>
        <v>#N/A</v>
      </c>
      <c r="CO27" s="172" t="e">
        <f t="shared" si="45"/>
        <v>#N/A</v>
      </c>
      <c r="CP27" s="172" t="e">
        <f>IF(AND($C27&gt;0,$H27='入力フォームマスタ（複数一括申請）'!$C$22),"×",VLOOKUP($C27,'入力フォームマスタ（複数一括申請）'!$A$3:$AE$9,10,FALSE))</f>
        <v>#N/A</v>
      </c>
      <c r="CQ27" s="172" t="e">
        <f>IF(AND($C27&gt;0,$H27='入力フォームマスタ（複数一括申請）'!$C$22),"×",VLOOKUP($C27,'入力フォームマスタ（複数一括申請）'!$A$3:$AE$9,11,FALSE))</f>
        <v>#N/A</v>
      </c>
      <c r="CR27" s="172" t="e">
        <f>IF($AI27='入力フォームマスタ（複数一括申請）'!$D$16,'入力フォームマスタ（複数一括申請）'!$B$5,IF(OR($H27='入力フォームマスタ（複数一括申請）'!$C$21,$H27='入力フォームマスタ（複数一括申請）'!$C$22,$H27='入力フォームマスタ（複数一括申請）'!$C$24),"×",VLOOKUP($C27,'入力フォームマスタ（複数一括申請）'!$A$3:$AE$9,12,FALSE)))</f>
        <v>#N/A</v>
      </c>
      <c r="CS27" s="172" t="e">
        <f>IF(OR($H27='入力フォームマスタ（複数一括申請）'!$C$21,$H27='入力フォームマスタ（複数一括申請）'!$C$22,$H27='入力フォームマスタ（複数一括申請）'!$C$24),"×",VLOOKUP($C27,'入力フォームマスタ（複数一括申請）'!$A$3:$AE$9,13,FALSE))</f>
        <v>#N/A</v>
      </c>
      <c r="CT27" s="172" t="e">
        <f>IF(AND(3&lt;$C27,$C27&lt;7),VLOOKUP($C27,'入力フォームマスタ（複数一括申請）'!$A$3:$AE$9,14,FALSE),IF(AND($C27=3,OR($H27='入力フォームマスタ（複数一括申請）'!$C$16,$H27='入力フォームマスタ（複数一括申請）'!$C$17)),VLOOKUP($C27,'入力フォームマスタ（複数一括申請）'!$A$3:$AE$9,14,FALSE),IF(OR($H27='入力フォームマスタ（複数一括申請）'!$C$16,$H27='入力フォームマスタ（複数一括申請）'!$C$17),'入力フォームマスタ（複数一括申請）'!$B$5,IF($H27="",VLOOKUP($C27,'入力フォームマスタ（複数一括申請）'!$A$3:$AE$9,14,FALSE),"×"))))</f>
        <v>#N/A</v>
      </c>
      <c r="CU27" s="172" t="e">
        <f>IF(OR($C27=4,$C27=5),VLOOKUP($C27,'入力フォームマスタ（複数一括申請）'!$A$3:$AE$9,15,FALSE),IF(AND(OR($C27&lt;2,$C27&gt;3),$H27='入力フォームマスタ（複数一括申請）'!$C$17),'入力フォームマスタ（複数一括申請）'!$B$5,IF(OR($H27='入力フォームマスタ（複数一括申請）'!$C$16,$H27='入力フォームマスタ（複数一括申請）'!$C$21,$H27='入力フォームマスタ（複数一括申請）'!$C$22,$H27='入力フォームマスタ（複数一括申請）'!$C$23),"×",IF(OR($H27='入力フォームマスタ（複数一括申請）'!$C$18,$H27='入力フォームマスタ（複数一括申請）'!$C$19,$H27='入力フォームマスタ（複数一括申請）'!$C$20,$H27='入力フォームマスタ（複数一括申請）'!$C$24),"○",VLOOKUP($C27,'入力フォームマスタ（複数一括申請）'!$A$3:$AE$9,15,FALSE)))))</f>
        <v>#N/A</v>
      </c>
      <c r="CV27" s="172" t="e">
        <f>IF(OR($H27='入力フォームマスタ（複数一括申請）'!$C$16,$H27='入力フォームマスタ（複数一括申請）'!$C$21,$H27='入力フォームマスタ（複数一括申請）'!$C$22),"×",VLOOKUP($C27,'入力フォームマスタ（複数一括申請）'!$A$3:$AE$9,16,FALSE))</f>
        <v>#N/A</v>
      </c>
      <c r="CW27" s="172" t="e">
        <f>IF(OR($H27='入力フォームマスタ（複数一括申請）'!$C$21,$H27='入力フォームマスタ（複数一括申請）'!$C$22,$H27='入力フォームマスタ（複数一括申請）'!$C$24),"×",VLOOKUP($C27,'入力フォームマスタ（複数一括申請）'!$A$3:$AE$9,17,FALSE))</f>
        <v>#N/A</v>
      </c>
      <c r="CX27" s="172" t="e">
        <f t="shared" ref="CX27:CY27" si="46">CW27</f>
        <v>#N/A</v>
      </c>
      <c r="CY27" s="172" t="e">
        <f t="shared" si="46"/>
        <v>#N/A</v>
      </c>
      <c r="CZ27" s="172" t="e">
        <f t="shared" si="6"/>
        <v>#N/A</v>
      </c>
      <c r="DA27" s="172" t="e">
        <f t="shared" si="7"/>
        <v>#N/A</v>
      </c>
      <c r="DB27" s="172" t="e">
        <f t="shared" si="8"/>
        <v>#N/A</v>
      </c>
      <c r="DC27" s="172" t="e">
        <f t="shared" si="9"/>
        <v>#N/A</v>
      </c>
      <c r="DD27" s="172" t="e">
        <f t="shared" si="10"/>
        <v>#N/A</v>
      </c>
      <c r="DE27" s="172" t="e">
        <f>VLOOKUP($C27,'入力フォームマスタ（複数一括申請）'!$A$3:$AE$9,18,FALSE)</f>
        <v>#N/A</v>
      </c>
      <c r="DF27" s="172" t="e">
        <f>IF(OR(H27='入力フォームマスタ（複数一括申請）'!$C$16,'入力フォーム（複数一括申請）'!H27='入力フォームマスタ（複数一括申請）'!$C$17,'入力フォーム（複数一括申請）'!H27='入力フォームマスタ（複数一括申請）'!$C$21,'入力フォーム（複数一括申請）'!H27='入力フォームマスタ（複数一括申請）'!$C$22,'入力フォーム（複数一括申請）'!H27='入力フォームマスタ（複数一括申請）'!$C$23),"×",VLOOKUP($C27,'入力フォームマスタ（複数一括申請）'!$A$3:$AE$9,19,FALSE))</f>
        <v>#N/A</v>
      </c>
      <c r="DG27" s="172" t="e">
        <f>VLOOKUP($C27,'入力フォームマスタ（複数一括申請）'!$A$3:$AE$9,20,FALSE)</f>
        <v>#N/A</v>
      </c>
      <c r="DH27" s="172" t="e">
        <f>VLOOKUP($C27,'入力フォームマスタ（複数一括申請）'!$A$3:$AE$9,21,FALSE)</f>
        <v>#N/A</v>
      </c>
      <c r="DI27" s="172" t="e">
        <f>VLOOKUP($C27,'入力フォームマスタ（複数一括申請）'!$A$3:$AE$9,22,FALSE)</f>
        <v>#N/A</v>
      </c>
      <c r="DJ27" s="174" t="e">
        <f>IF($C27="",VLOOKUP($C27,'入力フォームマスタ（複数一括申請）'!$A$3:$AE$9,23,FALSE),IF($C27&lt;7,VLOOKUP($C27,'入力フォームマスタ（複数一括申請）'!$A$3:$AE$9,23,FALSE),"×"))</f>
        <v>#N/A</v>
      </c>
      <c r="DK27" s="174" t="e">
        <f>IF($C27="",VLOOKUP($C27,'入力フォームマスタ（複数一括申請）'!$A$3:$AE$9,23,FALSE),IF($C27=7,VLOOKUP($C27,'入力フォームマスタ（複数一括申請）'!$A$3:$AE$9,23,FALSE),"×"))</f>
        <v>#N/A</v>
      </c>
      <c r="DL27" s="174" t="str">
        <f t="shared" si="11"/>
        <v/>
      </c>
      <c r="DM27" s="174" t="str">
        <f>IFERROR(VLOOKUP($H27,'入力フォームマスタ（複数一括申請）'!$C$28:$D$36,2,FALSE),"")</f>
        <v/>
      </c>
      <c r="DN27" s="176" t="str">
        <f t="shared" si="12"/>
        <v/>
      </c>
      <c r="DO27" s="176" t="str">
        <f t="shared" si="13"/>
        <v/>
      </c>
      <c r="DP27" s="186" t="str">
        <f t="shared" si="14"/>
        <v/>
      </c>
      <c r="DQ27" s="187" t="str">
        <f t="shared" si="1"/>
        <v/>
      </c>
    </row>
    <row r="28" spans="1:121" ht="33.75" customHeight="1" x14ac:dyDescent="0.4">
      <c r="A28" s="106"/>
      <c r="B28" s="127">
        <v>19</v>
      </c>
      <c r="C28" s="147" t="str">
        <f t="shared" si="2"/>
        <v/>
      </c>
      <c r="D28" s="466"/>
      <c r="E28" s="467"/>
      <c r="F28" s="468"/>
      <c r="G28" s="469"/>
      <c r="H28" s="470"/>
      <c r="I28" s="470"/>
      <c r="J28" s="470"/>
      <c r="K28" s="469"/>
      <c r="L28" s="470"/>
      <c r="M28" s="470"/>
      <c r="N28" s="469"/>
      <c r="O28" s="469"/>
      <c r="P28" s="469"/>
      <c r="Q28" s="468"/>
      <c r="R28" s="470"/>
      <c r="S28" s="470"/>
      <c r="T28" s="468"/>
      <c r="U28" s="468"/>
      <c r="V28" s="471"/>
      <c r="W28" s="472"/>
      <c r="X28" s="471"/>
      <c r="Y28" s="471"/>
      <c r="Z28" s="471"/>
      <c r="AA28" s="471"/>
      <c r="AB28" s="471"/>
      <c r="AC28" s="471"/>
      <c r="AD28" s="471"/>
      <c r="AE28" s="471"/>
      <c r="AF28" s="471"/>
      <c r="AG28" s="471"/>
      <c r="AH28" s="471"/>
      <c r="AI28" s="468"/>
      <c r="AJ28" s="471"/>
      <c r="AK28" s="471"/>
      <c r="AL28" s="471"/>
      <c r="AM28" s="471"/>
      <c r="AN28" s="471"/>
      <c r="AO28" s="470"/>
      <c r="AP28" s="468"/>
      <c r="AQ28" s="469"/>
      <c r="AR28" s="469"/>
      <c r="AS28" s="470"/>
      <c r="AT28" s="142"/>
      <c r="AU28" s="142"/>
      <c r="AV28" s="142"/>
      <c r="AW28" s="142"/>
      <c r="AX28" s="142"/>
      <c r="AY28" s="142"/>
      <c r="AZ28" s="142"/>
      <c r="BA28" s="142"/>
      <c r="BB28" s="142"/>
      <c r="BC28" s="128"/>
      <c r="BD28" s="142"/>
      <c r="BE28" s="142"/>
      <c r="BF28" s="142"/>
      <c r="BG28" s="142"/>
      <c r="BH28" s="142"/>
      <c r="BI28" s="142"/>
      <c r="BJ28" s="468"/>
      <c r="BK28" s="470"/>
      <c r="BL28" s="468"/>
      <c r="BM28" s="470"/>
      <c r="BN28" s="468"/>
      <c r="BO28" s="468"/>
      <c r="BP28" s="470"/>
      <c r="BQ28" s="470"/>
      <c r="BR28" s="142"/>
      <c r="BS28" s="142"/>
      <c r="BT28" s="142"/>
      <c r="BU28" s="142"/>
      <c r="BV28" s="142"/>
      <c r="BW28" s="128"/>
      <c r="BX28" s="470"/>
      <c r="BY28" s="470"/>
      <c r="BZ28" s="468"/>
      <c r="CA28" s="468"/>
      <c r="CB28" s="470"/>
      <c r="CC28" s="475"/>
      <c r="CD28" s="477" t="str">
        <f t="shared" si="3"/>
        <v/>
      </c>
      <c r="CF28" s="172" t="e">
        <f>VLOOKUP($C28,'入力フォームマスタ（複数一括申請）'!$A$3:$AE$9,2,FALSE)</f>
        <v>#N/A</v>
      </c>
      <c r="CG28" s="172" t="e">
        <f>VLOOKUP($C28,'入力フォームマスタ（複数一括申請）'!$A$3:$AE$9,3,FALSE)</f>
        <v>#N/A</v>
      </c>
      <c r="CH28" s="172" t="e">
        <f>VLOOKUP($C28,'入力フォームマスタ（複数一括申請）'!$A$3:$AE$9,4,FALSE)</f>
        <v>#N/A</v>
      </c>
      <c r="CI28" s="172" t="e">
        <f>VLOOKUP($C28,'入力フォームマスタ（複数一括申請）'!$A$3:$AE$9,5,FALSE)</f>
        <v>#N/A</v>
      </c>
      <c r="CJ28" s="172" t="e">
        <f>VLOOKUP($C28,'入力フォームマスタ（複数一括申請）'!$A$3:$AE$9,6,FALSE)</f>
        <v>#N/A</v>
      </c>
      <c r="CK28" s="172" t="e">
        <f>VLOOKUP($C28,'入力フォームマスタ（複数一括申請）'!$A$3:$AE$9,7,FALSE)</f>
        <v>#N/A</v>
      </c>
      <c r="CL28" s="172" t="e">
        <f>VLOOKUP($C28,'入力フォームマスタ（複数一括申請）'!$A$3:$AE$9,8,FALSE)</f>
        <v>#N/A</v>
      </c>
      <c r="CM28" s="172" t="e">
        <f>IF(AND($C28&gt;0,$H28='入力フォームマスタ（複数一括申請）'!$C$22),"×",VLOOKUP($C28,'入力フォームマスタ（複数一括申請）'!$A$3:$AE$9,9,FALSE))</f>
        <v>#N/A</v>
      </c>
      <c r="CN28" s="172" t="e">
        <f t="shared" ref="CN28:CO28" si="47">CM28</f>
        <v>#N/A</v>
      </c>
      <c r="CO28" s="172" t="e">
        <f t="shared" si="47"/>
        <v>#N/A</v>
      </c>
      <c r="CP28" s="172" t="e">
        <f>IF(AND($C28&gt;0,$H28='入力フォームマスタ（複数一括申請）'!$C$22),"×",VLOOKUP($C28,'入力フォームマスタ（複数一括申請）'!$A$3:$AE$9,10,FALSE))</f>
        <v>#N/A</v>
      </c>
      <c r="CQ28" s="172" t="e">
        <f>IF(AND($C28&gt;0,$H28='入力フォームマスタ（複数一括申請）'!$C$22),"×",VLOOKUP($C28,'入力フォームマスタ（複数一括申請）'!$A$3:$AE$9,11,FALSE))</f>
        <v>#N/A</v>
      </c>
      <c r="CR28" s="172" t="e">
        <f>IF($AI28='入力フォームマスタ（複数一括申請）'!$D$16,'入力フォームマスタ（複数一括申請）'!$B$5,IF(OR($H28='入力フォームマスタ（複数一括申請）'!$C$21,$H28='入力フォームマスタ（複数一括申請）'!$C$22,$H28='入力フォームマスタ（複数一括申請）'!$C$24),"×",VLOOKUP($C28,'入力フォームマスタ（複数一括申請）'!$A$3:$AE$9,12,FALSE)))</f>
        <v>#N/A</v>
      </c>
      <c r="CS28" s="172" t="e">
        <f>IF(OR($H28='入力フォームマスタ（複数一括申請）'!$C$21,$H28='入力フォームマスタ（複数一括申請）'!$C$22,$H28='入力フォームマスタ（複数一括申請）'!$C$24),"×",VLOOKUP($C28,'入力フォームマスタ（複数一括申請）'!$A$3:$AE$9,13,FALSE))</f>
        <v>#N/A</v>
      </c>
      <c r="CT28" s="172" t="e">
        <f>IF(AND(3&lt;$C28,$C28&lt;7),VLOOKUP($C28,'入力フォームマスタ（複数一括申請）'!$A$3:$AE$9,14,FALSE),IF(AND($C28=3,OR($H28='入力フォームマスタ（複数一括申請）'!$C$16,$H28='入力フォームマスタ（複数一括申請）'!$C$17)),VLOOKUP($C28,'入力フォームマスタ（複数一括申請）'!$A$3:$AE$9,14,FALSE),IF(OR($H28='入力フォームマスタ（複数一括申請）'!$C$16,$H28='入力フォームマスタ（複数一括申請）'!$C$17),'入力フォームマスタ（複数一括申請）'!$B$5,IF($H28="",VLOOKUP($C28,'入力フォームマスタ（複数一括申請）'!$A$3:$AE$9,14,FALSE),"×"))))</f>
        <v>#N/A</v>
      </c>
      <c r="CU28" s="172" t="e">
        <f>IF(OR($C28=4,$C28=5),VLOOKUP($C28,'入力フォームマスタ（複数一括申請）'!$A$3:$AE$9,15,FALSE),IF(AND(OR($C28&lt;2,$C28&gt;3),$H28='入力フォームマスタ（複数一括申請）'!$C$17),'入力フォームマスタ（複数一括申請）'!$B$5,IF(OR($H28='入力フォームマスタ（複数一括申請）'!$C$16,$H28='入力フォームマスタ（複数一括申請）'!$C$21,$H28='入力フォームマスタ（複数一括申請）'!$C$22,$H28='入力フォームマスタ（複数一括申請）'!$C$23),"×",IF(OR($H28='入力フォームマスタ（複数一括申請）'!$C$18,$H28='入力フォームマスタ（複数一括申請）'!$C$19,$H28='入力フォームマスタ（複数一括申請）'!$C$20,$H28='入力フォームマスタ（複数一括申請）'!$C$24),"○",VLOOKUP($C28,'入力フォームマスタ（複数一括申請）'!$A$3:$AE$9,15,FALSE)))))</f>
        <v>#N/A</v>
      </c>
      <c r="CV28" s="172" t="e">
        <f>IF(OR($H28='入力フォームマスタ（複数一括申請）'!$C$16,$H28='入力フォームマスタ（複数一括申請）'!$C$21,$H28='入力フォームマスタ（複数一括申請）'!$C$22),"×",VLOOKUP($C28,'入力フォームマスタ（複数一括申請）'!$A$3:$AE$9,16,FALSE))</f>
        <v>#N/A</v>
      </c>
      <c r="CW28" s="172" t="e">
        <f>IF(OR($H28='入力フォームマスタ（複数一括申請）'!$C$21,$H28='入力フォームマスタ（複数一括申請）'!$C$22,$H28='入力フォームマスタ（複数一括申請）'!$C$24),"×",VLOOKUP($C28,'入力フォームマスタ（複数一括申請）'!$A$3:$AE$9,17,FALSE))</f>
        <v>#N/A</v>
      </c>
      <c r="CX28" s="172" t="e">
        <f t="shared" ref="CX28:CY28" si="48">CW28</f>
        <v>#N/A</v>
      </c>
      <c r="CY28" s="172" t="e">
        <f t="shared" si="48"/>
        <v>#N/A</v>
      </c>
      <c r="CZ28" s="172" t="e">
        <f t="shared" si="6"/>
        <v>#N/A</v>
      </c>
      <c r="DA28" s="172" t="e">
        <f t="shared" si="7"/>
        <v>#N/A</v>
      </c>
      <c r="DB28" s="172" t="e">
        <f t="shared" si="8"/>
        <v>#N/A</v>
      </c>
      <c r="DC28" s="172" t="e">
        <f t="shared" si="9"/>
        <v>#N/A</v>
      </c>
      <c r="DD28" s="172" t="e">
        <f t="shared" si="10"/>
        <v>#N/A</v>
      </c>
      <c r="DE28" s="172" t="e">
        <f>VLOOKUP($C28,'入力フォームマスタ（複数一括申請）'!$A$3:$AE$9,18,FALSE)</f>
        <v>#N/A</v>
      </c>
      <c r="DF28" s="172" t="e">
        <f>IF(OR(H28='入力フォームマスタ（複数一括申請）'!$C$16,'入力フォーム（複数一括申請）'!H28='入力フォームマスタ（複数一括申請）'!$C$17,'入力フォーム（複数一括申請）'!H28='入力フォームマスタ（複数一括申請）'!$C$21,'入力フォーム（複数一括申請）'!H28='入力フォームマスタ（複数一括申請）'!$C$22,'入力フォーム（複数一括申請）'!H28='入力フォームマスタ（複数一括申請）'!$C$23),"×",VLOOKUP($C28,'入力フォームマスタ（複数一括申請）'!$A$3:$AE$9,19,FALSE))</f>
        <v>#N/A</v>
      </c>
      <c r="DG28" s="172" t="e">
        <f>VLOOKUP($C28,'入力フォームマスタ（複数一括申請）'!$A$3:$AE$9,20,FALSE)</f>
        <v>#N/A</v>
      </c>
      <c r="DH28" s="172" t="e">
        <f>VLOOKUP($C28,'入力フォームマスタ（複数一括申請）'!$A$3:$AE$9,21,FALSE)</f>
        <v>#N/A</v>
      </c>
      <c r="DI28" s="172" t="e">
        <f>VLOOKUP($C28,'入力フォームマスタ（複数一括申請）'!$A$3:$AE$9,22,FALSE)</f>
        <v>#N/A</v>
      </c>
      <c r="DJ28" s="174" t="e">
        <f>IF($C28="",VLOOKUP($C28,'入力フォームマスタ（複数一括申請）'!$A$3:$AE$9,23,FALSE),IF($C28&lt;7,VLOOKUP($C28,'入力フォームマスタ（複数一括申請）'!$A$3:$AE$9,23,FALSE),"×"))</f>
        <v>#N/A</v>
      </c>
      <c r="DK28" s="174" t="e">
        <f>IF($C28="",VLOOKUP($C28,'入力フォームマスタ（複数一括申請）'!$A$3:$AE$9,23,FALSE),IF($C28=7,VLOOKUP($C28,'入力フォームマスタ（複数一括申請）'!$A$3:$AE$9,23,FALSE),"×"))</f>
        <v>#N/A</v>
      </c>
      <c r="DL28" s="174" t="str">
        <f t="shared" si="11"/>
        <v/>
      </c>
      <c r="DM28" s="174" t="str">
        <f>IFERROR(VLOOKUP($H28,'入力フォームマスタ（複数一括申請）'!$C$28:$D$36,2,FALSE),"")</f>
        <v/>
      </c>
      <c r="DN28" s="176" t="str">
        <f t="shared" si="12"/>
        <v/>
      </c>
      <c r="DO28" s="176" t="str">
        <f t="shared" si="13"/>
        <v/>
      </c>
      <c r="DP28" s="186" t="str">
        <f t="shared" si="14"/>
        <v/>
      </c>
      <c r="DQ28" s="187" t="str">
        <f t="shared" si="1"/>
        <v/>
      </c>
    </row>
    <row r="29" spans="1:121" ht="33.75" customHeight="1" x14ac:dyDescent="0.4">
      <c r="A29" s="106"/>
      <c r="B29" s="127">
        <v>20</v>
      </c>
      <c r="C29" s="147" t="str">
        <f t="shared" si="2"/>
        <v/>
      </c>
      <c r="D29" s="466"/>
      <c r="E29" s="467"/>
      <c r="F29" s="468"/>
      <c r="G29" s="469"/>
      <c r="H29" s="470"/>
      <c r="I29" s="470"/>
      <c r="J29" s="470"/>
      <c r="K29" s="469"/>
      <c r="L29" s="470"/>
      <c r="M29" s="470"/>
      <c r="N29" s="469"/>
      <c r="O29" s="469"/>
      <c r="P29" s="469"/>
      <c r="Q29" s="468"/>
      <c r="R29" s="470"/>
      <c r="S29" s="470"/>
      <c r="T29" s="468"/>
      <c r="U29" s="468"/>
      <c r="V29" s="471"/>
      <c r="W29" s="472"/>
      <c r="X29" s="471"/>
      <c r="Y29" s="471"/>
      <c r="Z29" s="471"/>
      <c r="AA29" s="471"/>
      <c r="AB29" s="471"/>
      <c r="AC29" s="471"/>
      <c r="AD29" s="471"/>
      <c r="AE29" s="471"/>
      <c r="AF29" s="471"/>
      <c r="AG29" s="471"/>
      <c r="AH29" s="471"/>
      <c r="AI29" s="468"/>
      <c r="AJ29" s="471"/>
      <c r="AK29" s="471"/>
      <c r="AL29" s="471"/>
      <c r="AM29" s="471"/>
      <c r="AN29" s="471"/>
      <c r="AO29" s="470"/>
      <c r="AP29" s="468"/>
      <c r="AQ29" s="469"/>
      <c r="AR29" s="469"/>
      <c r="AS29" s="470"/>
      <c r="AT29" s="142"/>
      <c r="AU29" s="142"/>
      <c r="AV29" s="142"/>
      <c r="AW29" s="142"/>
      <c r="AX29" s="142"/>
      <c r="AY29" s="142"/>
      <c r="AZ29" s="142"/>
      <c r="BA29" s="142"/>
      <c r="BB29" s="142"/>
      <c r="BC29" s="128"/>
      <c r="BD29" s="142"/>
      <c r="BE29" s="142"/>
      <c r="BF29" s="142"/>
      <c r="BG29" s="142"/>
      <c r="BH29" s="142"/>
      <c r="BI29" s="142"/>
      <c r="BJ29" s="468"/>
      <c r="BK29" s="470"/>
      <c r="BL29" s="468"/>
      <c r="BM29" s="470"/>
      <c r="BN29" s="468"/>
      <c r="BO29" s="468"/>
      <c r="BP29" s="470"/>
      <c r="BQ29" s="470"/>
      <c r="BR29" s="142"/>
      <c r="BS29" s="142"/>
      <c r="BT29" s="142"/>
      <c r="BU29" s="142"/>
      <c r="BV29" s="142"/>
      <c r="BW29" s="128"/>
      <c r="BX29" s="470"/>
      <c r="BY29" s="470"/>
      <c r="BZ29" s="468"/>
      <c r="CA29" s="468"/>
      <c r="CB29" s="470"/>
      <c r="CC29" s="475"/>
      <c r="CD29" s="477" t="str">
        <f t="shared" si="3"/>
        <v/>
      </c>
      <c r="CF29" s="172" t="e">
        <f>VLOOKUP($C29,'入力フォームマスタ（複数一括申請）'!$A$3:$AE$9,2,FALSE)</f>
        <v>#N/A</v>
      </c>
      <c r="CG29" s="172" t="e">
        <f>VLOOKUP($C29,'入力フォームマスタ（複数一括申請）'!$A$3:$AE$9,3,FALSE)</f>
        <v>#N/A</v>
      </c>
      <c r="CH29" s="172" t="e">
        <f>VLOOKUP($C29,'入力フォームマスタ（複数一括申請）'!$A$3:$AE$9,4,FALSE)</f>
        <v>#N/A</v>
      </c>
      <c r="CI29" s="172" t="e">
        <f>VLOOKUP($C29,'入力フォームマスタ（複数一括申請）'!$A$3:$AE$9,5,FALSE)</f>
        <v>#N/A</v>
      </c>
      <c r="CJ29" s="172" t="e">
        <f>VLOOKUP($C29,'入力フォームマスタ（複数一括申請）'!$A$3:$AE$9,6,FALSE)</f>
        <v>#N/A</v>
      </c>
      <c r="CK29" s="172" t="e">
        <f>VLOOKUP($C29,'入力フォームマスタ（複数一括申請）'!$A$3:$AE$9,7,FALSE)</f>
        <v>#N/A</v>
      </c>
      <c r="CL29" s="172" t="e">
        <f>VLOOKUP($C29,'入力フォームマスタ（複数一括申請）'!$A$3:$AE$9,8,FALSE)</f>
        <v>#N/A</v>
      </c>
      <c r="CM29" s="172" t="e">
        <f>IF(AND($C29&gt;0,$H29='入力フォームマスタ（複数一括申請）'!$C$22),"×",VLOOKUP($C29,'入力フォームマスタ（複数一括申請）'!$A$3:$AE$9,9,FALSE))</f>
        <v>#N/A</v>
      </c>
      <c r="CN29" s="172" t="e">
        <f t="shared" ref="CN29:CO29" si="49">CM29</f>
        <v>#N/A</v>
      </c>
      <c r="CO29" s="172" t="e">
        <f t="shared" si="49"/>
        <v>#N/A</v>
      </c>
      <c r="CP29" s="172" t="e">
        <f>IF(AND($C29&gt;0,$H29='入力フォームマスタ（複数一括申請）'!$C$22),"×",VLOOKUP($C29,'入力フォームマスタ（複数一括申請）'!$A$3:$AE$9,10,FALSE))</f>
        <v>#N/A</v>
      </c>
      <c r="CQ29" s="172" t="e">
        <f>IF(AND($C29&gt;0,$H29='入力フォームマスタ（複数一括申請）'!$C$22),"×",VLOOKUP($C29,'入力フォームマスタ（複数一括申請）'!$A$3:$AE$9,11,FALSE))</f>
        <v>#N/A</v>
      </c>
      <c r="CR29" s="172" t="e">
        <f>IF($AI29='入力フォームマスタ（複数一括申請）'!$D$16,'入力フォームマスタ（複数一括申請）'!$B$5,IF(OR($H29='入力フォームマスタ（複数一括申請）'!$C$21,$H29='入力フォームマスタ（複数一括申請）'!$C$22,$H29='入力フォームマスタ（複数一括申請）'!$C$24),"×",VLOOKUP($C29,'入力フォームマスタ（複数一括申請）'!$A$3:$AE$9,12,FALSE)))</f>
        <v>#N/A</v>
      </c>
      <c r="CS29" s="172" t="e">
        <f>IF(OR($H29='入力フォームマスタ（複数一括申請）'!$C$21,$H29='入力フォームマスタ（複数一括申請）'!$C$22,$H29='入力フォームマスタ（複数一括申請）'!$C$24),"×",VLOOKUP($C29,'入力フォームマスタ（複数一括申請）'!$A$3:$AE$9,13,FALSE))</f>
        <v>#N/A</v>
      </c>
      <c r="CT29" s="172" t="e">
        <f>IF(AND(3&lt;$C29,$C29&lt;7),VLOOKUP($C29,'入力フォームマスタ（複数一括申請）'!$A$3:$AE$9,14,FALSE),IF(AND($C29=3,OR($H29='入力フォームマスタ（複数一括申請）'!$C$16,$H29='入力フォームマスタ（複数一括申請）'!$C$17)),VLOOKUP($C29,'入力フォームマスタ（複数一括申請）'!$A$3:$AE$9,14,FALSE),IF(OR($H29='入力フォームマスタ（複数一括申請）'!$C$16,$H29='入力フォームマスタ（複数一括申請）'!$C$17),'入力フォームマスタ（複数一括申請）'!$B$5,IF($H29="",VLOOKUP($C29,'入力フォームマスタ（複数一括申請）'!$A$3:$AE$9,14,FALSE),"×"))))</f>
        <v>#N/A</v>
      </c>
      <c r="CU29" s="172" t="e">
        <f>IF(OR($C29=4,$C29=5),VLOOKUP($C29,'入力フォームマスタ（複数一括申請）'!$A$3:$AE$9,15,FALSE),IF(AND(OR($C29&lt;2,$C29&gt;3),$H29='入力フォームマスタ（複数一括申請）'!$C$17),'入力フォームマスタ（複数一括申請）'!$B$5,IF(OR($H29='入力フォームマスタ（複数一括申請）'!$C$16,$H29='入力フォームマスタ（複数一括申請）'!$C$21,$H29='入力フォームマスタ（複数一括申請）'!$C$22,$H29='入力フォームマスタ（複数一括申請）'!$C$23),"×",IF(OR($H29='入力フォームマスタ（複数一括申請）'!$C$18,$H29='入力フォームマスタ（複数一括申請）'!$C$19,$H29='入力フォームマスタ（複数一括申請）'!$C$20,$H29='入力フォームマスタ（複数一括申請）'!$C$24),"○",VLOOKUP($C29,'入力フォームマスタ（複数一括申請）'!$A$3:$AE$9,15,FALSE)))))</f>
        <v>#N/A</v>
      </c>
      <c r="CV29" s="172" t="e">
        <f>IF(OR($H29='入力フォームマスタ（複数一括申請）'!$C$16,$H29='入力フォームマスタ（複数一括申請）'!$C$21,$H29='入力フォームマスタ（複数一括申請）'!$C$22),"×",VLOOKUP($C29,'入力フォームマスタ（複数一括申請）'!$A$3:$AE$9,16,FALSE))</f>
        <v>#N/A</v>
      </c>
      <c r="CW29" s="172" t="e">
        <f>IF(OR($H29='入力フォームマスタ（複数一括申請）'!$C$21,$H29='入力フォームマスタ（複数一括申請）'!$C$22,$H29='入力フォームマスタ（複数一括申請）'!$C$24),"×",VLOOKUP($C29,'入力フォームマスタ（複数一括申請）'!$A$3:$AE$9,17,FALSE))</f>
        <v>#N/A</v>
      </c>
      <c r="CX29" s="172" t="e">
        <f t="shared" ref="CX29:CY29" si="50">CW29</f>
        <v>#N/A</v>
      </c>
      <c r="CY29" s="172" t="e">
        <f t="shared" si="50"/>
        <v>#N/A</v>
      </c>
      <c r="CZ29" s="172" t="e">
        <f t="shared" si="6"/>
        <v>#N/A</v>
      </c>
      <c r="DA29" s="172" t="e">
        <f t="shared" si="7"/>
        <v>#N/A</v>
      </c>
      <c r="DB29" s="172" t="e">
        <f t="shared" si="8"/>
        <v>#N/A</v>
      </c>
      <c r="DC29" s="172" t="e">
        <f t="shared" si="9"/>
        <v>#N/A</v>
      </c>
      <c r="DD29" s="172" t="e">
        <f t="shared" si="10"/>
        <v>#N/A</v>
      </c>
      <c r="DE29" s="172" t="e">
        <f>VLOOKUP($C29,'入力フォームマスタ（複数一括申請）'!$A$3:$AE$9,18,FALSE)</f>
        <v>#N/A</v>
      </c>
      <c r="DF29" s="172" t="e">
        <f>IF(OR(H29='入力フォームマスタ（複数一括申請）'!$C$16,'入力フォーム（複数一括申請）'!H29='入力フォームマスタ（複数一括申請）'!$C$17,'入力フォーム（複数一括申請）'!H29='入力フォームマスタ（複数一括申請）'!$C$21,'入力フォーム（複数一括申請）'!H29='入力フォームマスタ（複数一括申請）'!$C$22,'入力フォーム（複数一括申請）'!H29='入力フォームマスタ（複数一括申請）'!$C$23),"×",VLOOKUP($C29,'入力フォームマスタ（複数一括申請）'!$A$3:$AE$9,19,FALSE))</f>
        <v>#N/A</v>
      </c>
      <c r="DG29" s="172" t="e">
        <f>VLOOKUP($C29,'入力フォームマスタ（複数一括申請）'!$A$3:$AE$9,20,FALSE)</f>
        <v>#N/A</v>
      </c>
      <c r="DH29" s="172" t="e">
        <f>VLOOKUP($C29,'入力フォームマスタ（複数一括申請）'!$A$3:$AE$9,21,FALSE)</f>
        <v>#N/A</v>
      </c>
      <c r="DI29" s="172" t="e">
        <f>VLOOKUP($C29,'入力フォームマスタ（複数一括申請）'!$A$3:$AE$9,22,FALSE)</f>
        <v>#N/A</v>
      </c>
      <c r="DJ29" s="174" t="e">
        <f>IF($C29="",VLOOKUP($C29,'入力フォームマスタ（複数一括申請）'!$A$3:$AE$9,23,FALSE),IF($C29&lt;7,VLOOKUP($C29,'入力フォームマスタ（複数一括申請）'!$A$3:$AE$9,23,FALSE),"×"))</f>
        <v>#N/A</v>
      </c>
      <c r="DK29" s="174" t="e">
        <f>IF($C29="",VLOOKUP($C29,'入力フォームマスタ（複数一括申請）'!$A$3:$AE$9,23,FALSE),IF($C29=7,VLOOKUP($C29,'入力フォームマスタ（複数一括申請）'!$A$3:$AE$9,23,FALSE),"×"))</f>
        <v>#N/A</v>
      </c>
      <c r="DL29" s="174" t="str">
        <f t="shared" si="11"/>
        <v/>
      </c>
      <c r="DM29" s="174" t="str">
        <f>IFERROR(VLOOKUP($H29,'入力フォームマスタ（複数一括申請）'!$C$28:$D$36,2,FALSE),"")</f>
        <v/>
      </c>
      <c r="DN29" s="176" t="str">
        <f t="shared" si="12"/>
        <v/>
      </c>
      <c r="DO29" s="176" t="str">
        <f t="shared" si="13"/>
        <v/>
      </c>
      <c r="DP29" s="186" t="str">
        <f t="shared" si="14"/>
        <v/>
      </c>
      <c r="DQ29" s="187" t="str">
        <f t="shared" si="1"/>
        <v/>
      </c>
    </row>
    <row r="30" spans="1:121" ht="33.75" customHeight="1" x14ac:dyDescent="0.4">
      <c r="A30" s="106"/>
      <c r="B30" s="127">
        <v>21</v>
      </c>
      <c r="C30" s="147" t="str">
        <f t="shared" si="2"/>
        <v/>
      </c>
      <c r="D30" s="466"/>
      <c r="E30" s="467"/>
      <c r="F30" s="468"/>
      <c r="G30" s="469"/>
      <c r="H30" s="470"/>
      <c r="I30" s="470"/>
      <c r="J30" s="470"/>
      <c r="K30" s="469"/>
      <c r="L30" s="470"/>
      <c r="M30" s="470"/>
      <c r="N30" s="469"/>
      <c r="O30" s="469"/>
      <c r="P30" s="469"/>
      <c r="Q30" s="468"/>
      <c r="R30" s="470"/>
      <c r="S30" s="470"/>
      <c r="T30" s="468"/>
      <c r="U30" s="468"/>
      <c r="V30" s="471"/>
      <c r="W30" s="472"/>
      <c r="X30" s="471"/>
      <c r="Y30" s="471"/>
      <c r="Z30" s="471"/>
      <c r="AA30" s="471"/>
      <c r="AB30" s="471"/>
      <c r="AC30" s="471"/>
      <c r="AD30" s="471"/>
      <c r="AE30" s="471"/>
      <c r="AF30" s="471"/>
      <c r="AG30" s="471"/>
      <c r="AH30" s="471"/>
      <c r="AI30" s="468"/>
      <c r="AJ30" s="471"/>
      <c r="AK30" s="471"/>
      <c r="AL30" s="471"/>
      <c r="AM30" s="471"/>
      <c r="AN30" s="471"/>
      <c r="AO30" s="470"/>
      <c r="AP30" s="468"/>
      <c r="AQ30" s="469"/>
      <c r="AR30" s="469"/>
      <c r="AS30" s="470"/>
      <c r="AT30" s="142"/>
      <c r="AU30" s="142"/>
      <c r="AV30" s="142"/>
      <c r="AW30" s="142"/>
      <c r="AX30" s="142"/>
      <c r="AY30" s="142"/>
      <c r="AZ30" s="142"/>
      <c r="BA30" s="142"/>
      <c r="BB30" s="142"/>
      <c r="BC30" s="128"/>
      <c r="BD30" s="142"/>
      <c r="BE30" s="142"/>
      <c r="BF30" s="142"/>
      <c r="BG30" s="142"/>
      <c r="BH30" s="142"/>
      <c r="BI30" s="142"/>
      <c r="BJ30" s="468"/>
      <c r="BK30" s="470"/>
      <c r="BL30" s="468"/>
      <c r="BM30" s="470"/>
      <c r="BN30" s="468"/>
      <c r="BO30" s="468"/>
      <c r="BP30" s="470"/>
      <c r="BQ30" s="470"/>
      <c r="BR30" s="142"/>
      <c r="BS30" s="142"/>
      <c r="BT30" s="142"/>
      <c r="BU30" s="142"/>
      <c r="BV30" s="142"/>
      <c r="BW30" s="128"/>
      <c r="BX30" s="470"/>
      <c r="BY30" s="470"/>
      <c r="BZ30" s="468"/>
      <c r="CA30" s="468"/>
      <c r="CB30" s="470"/>
      <c r="CC30" s="475"/>
      <c r="CD30" s="477" t="str">
        <f t="shared" si="3"/>
        <v/>
      </c>
      <c r="CF30" s="172" t="e">
        <f>VLOOKUP($C30,'入力フォームマスタ（複数一括申請）'!$A$3:$AE$9,2,FALSE)</f>
        <v>#N/A</v>
      </c>
      <c r="CG30" s="172" t="e">
        <f>VLOOKUP($C30,'入力フォームマスタ（複数一括申請）'!$A$3:$AE$9,3,FALSE)</f>
        <v>#N/A</v>
      </c>
      <c r="CH30" s="172" t="e">
        <f>VLOOKUP($C30,'入力フォームマスタ（複数一括申請）'!$A$3:$AE$9,4,FALSE)</f>
        <v>#N/A</v>
      </c>
      <c r="CI30" s="172" t="e">
        <f>VLOOKUP($C30,'入力フォームマスタ（複数一括申請）'!$A$3:$AE$9,5,FALSE)</f>
        <v>#N/A</v>
      </c>
      <c r="CJ30" s="172" t="e">
        <f>VLOOKUP($C30,'入力フォームマスタ（複数一括申請）'!$A$3:$AE$9,6,FALSE)</f>
        <v>#N/A</v>
      </c>
      <c r="CK30" s="172" t="e">
        <f>VLOOKUP($C30,'入力フォームマスタ（複数一括申請）'!$A$3:$AE$9,7,FALSE)</f>
        <v>#N/A</v>
      </c>
      <c r="CL30" s="172" t="e">
        <f>VLOOKUP($C30,'入力フォームマスタ（複数一括申請）'!$A$3:$AE$9,8,FALSE)</f>
        <v>#N/A</v>
      </c>
      <c r="CM30" s="172" t="e">
        <f>IF(AND($C30&gt;0,$H30='入力フォームマスタ（複数一括申請）'!$C$22),"×",VLOOKUP($C30,'入力フォームマスタ（複数一括申請）'!$A$3:$AE$9,9,FALSE))</f>
        <v>#N/A</v>
      </c>
      <c r="CN30" s="172" t="e">
        <f t="shared" ref="CN30:CO30" si="51">CM30</f>
        <v>#N/A</v>
      </c>
      <c r="CO30" s="172" t="e">
        <f t="shared" si="51"/>
        <v>#N/A</v>
      </c>
      <c r="CP30" s="172" t="e">
        <f>IF(AND($C30&gt;0,$H30='入力フォームマスタ（複数一括申請）'!$C$22),"×",VLOOKUP($C30,'入力フォームマスタ（複数一括申請）'!$A$3:$AE$9,10,FALSE))</f>
        <v>#N/A</v>
      </c>
      <c r="CQ30" s="172" t="e">
        <f>IF(AND($C30&gt;0,$H30='入力フォームマスタ（複数一括申請）'!$C$22),"×",VLOOKUP($C30,'入力フォームマスタ（複数一括申請）'!$A$3:$AE$9,11,FALSE))</f>
        <v>#N/A</v>
      </c>
      <c r="CR30" s="172" t="e">
        <f>IF($AI30='入力フォームマスタ（複数一括申請）'!$D$16,'入力フォームマスタ（複数一括申請）'!$B$5,IF(OR($H30='入力フォームマスタ（複数一括申請）'!$C$21,$H30='入力フォームマスタ（複数一括申請）'!$C$22,$H30='入力フォームマスタ（複数一括申請）'!$C$24),"×",VLOOKUP($C30,'入力フォームマスタ（複数一括申請）'!$A$3:$AE$9,12,FALSE)))</f>
        <v>#N/A</v>
      </c>
      <c r="CS30" s="172" t="e">
        <f>IF(OR($H30='入力フォームマスタ（複数一括申請）'!$C$21,$H30='入力フォームマスタ（複数一括申請）'!$C$22,$H30='入力フォームマスタ（複数一括申請）'!$C$24),"×",VLOOKUP($C30,'入力フォームマスタ（複数一括申請）'!$A$3:$AE$9,13,FALSE))</f>
        <v>#N/A</v>
      </c>
      <c r="CT30" s="172" t="e">
        <f>IF(AND(3&lt;$C30,$C30&lt;7),VLOOKUP($C30,'入力フォームマスタ（複数一括申請）'!$A$3:$AE$9,14,FALSE),IF(AND($C30=3,OR($H30='入力フォームマスタ（複数一括申請）'!$C$16,$H30='入力フォームマスタ（複数一括申請）'!$C$17)),VLOOKUP($C30,'入力フォームマスタ（複数一括申請）'!$A$3:$AE$9,14,FALSE),IF(OR($H30='入力フォームマスタ（複数一括申請）'!$C$16,$H30='入力フォームマスタ（複数一括申請）'!$C$17),'入力フォームマスタ（複数一括申請）'!$B$5,IF($H30="",VLOOKUP($C30,'入力フォームマスタ（複数一括申請）'!$A$3:$AE$9,14,FALSE),"×"))))</f>
        <v>#N/A</v>
      </c>
      <c r="CU30" s="172" t="e">
        <f>IF(OR($C30=4,$C30=5),VLOOKUP($C30,'入力フォームマスタ（複数一括申請）'!$A$3:$AE$9,15,FALSE),IF(AND(OR($C30&lt;2,$C30&gt;3),$H30='入力フォームマスタ（複数一括申請）'!$C$17),'入力フォームマスタ（複数一括申請）'!$B$5,IF(OR($H30='入力フォームマスタ（複数一括申請）'!$C$16,$H30='入力フォームマスタ（複数一括申請）'!$C$21,$H30='入力フォームマスタ（複数一括申請）'!$C$22,$H30='入力フォームマスタ（複数一括申請）'!$C$23),"×",IF(OR($H30='入力フォームマスタ（複数一括申請）'!$C$18,$H30='入力フォームマスタ（複数一括申請）'!$C$19,$H30='入力フォームマスタ（複数一括申請）'!$C$20,$H30='入力フォームマスタ（複数一括申請）'!$C$24),"○",VLOOKUP($C30,'入力フォームマスタ（複数一括申請）'!$A$3:$AE$9,15,FALSE)))))</f>
        <v>#N/A</v>
      </c>
      <c r="CV30" s="172" t="e">
        <f>IF(OR($H30='入力フォームマスタ（複数一括申請）'!$C$16,$H30='入力フォームマスタ（複数一括申請）'!$C$21,$H30='入力フォームマスタ（複数一括申請）'!$C$22),"×",VLOOKUP($C30,'入力フォームマスタ（複数一括申請）'!$A$3:$AE$9,16,FALSE))</f>
        <v>#N/A</v>
      </c>
      <c r="CW30" s="172" t="e">
        <f>IF(OR($H30='入力フォームマスタ（複数一括申請）'!$C$21,$H30='入力フォームマスタ（複数一括申請）'!$C$22,$H30='入力フォームマスタ（複数一括申請）'!$C$24),"×",VLOOKUP($C30,'入力フォームマスタ（複数一括申請）'!$A$3:$AE$9,17,FALSE))</f>
        <v>#N/A</v>
      </c>
      <c r="CX30" s="172" t="e">
        <f t="shared" ref="CX30:CY30" si="52">CW30</f>
        <v>#N/A</v>
      </c>
      <c r="CY30" s="172" t="e">
        <f t="shared" si="52"/>
        <v>#N/A</v>
      </c>
      <c r="CZ30" s="172" t="e">
        <f t="shared" si="6"/>
        <v>#N/A</v>
      </c>
      <c r="DA30" s="172" t="e">
        <f t="shared" si="7"/>
        <v>#N/A</v>
      </c>
      <c r="DB30" s="172" t="e">
        <f t="shared" si="8"/>
        <v>#N/A</v>
      </c>
      <c r="DC30" s="172" t="e">
        <f t="shared" si="9"/>
        <v>#N/A</v>
      </c>
      <c r="DD30" s="172" t="e">
        <f t="shared" si="10"/>
        <v>#N/A</v>
      </c>
      <c r="DE30" s="172" t="e">
        <f>VLOOKUP($C30,'入力フォームマスタ（複数一括申請）'!$A$3:$AE$9,18,FALSE)</f>
        <v>#N/A</v>
      </c>
      <c r="DF30" s="172" t="e">
        <f>IF(OR(H30='入力フォームマスタ（複数一括申請）'!$C$16,'入力フォーム（複数一括申請）'!H30='入力フォームマスタ（複数一括申請）'!$C$17,'入力フォーム（複数一括申請）'!H30='入力フォームマスタ（複数一括申請）'!$C$21,'入力フォーム（複数一括申請）'!H30='入力フォームマスタ（複数一括申請）'!$C$22,'入力フォーム（複数一括申請）'!H30='入力フォームマスタ（複数一括申請）'!$C$23),"×",VLOOKUP($C30,'入力フォームマスタ（複数一括申請）'!$A$3:$AE$9,19,FALSE))</f>
        <v>#N/A</v>
      </c>
      <c r="DG30" s="172" t="e">
        <f>VLOOKUP($C30,'入力フォームマスタ（複数一括申請）'!$A$3:$AE$9,20,FALSE)</f>
        <v>#N/A</v>
      </c>
      <c r="DH30" s="172" t="e">
        <f>VLOOKUP($C30,'入力フォームマスタ（複数一括申請）'!$A$3:$AE$9,21,FALSE)</f>
        <v>#N/A</v>
      </c>
      <c r="DI30" s="172" t="e">
        <f>VLOOKUP($C30,'入力フォームマスタ（複数一括申請）'!$A$3:$AE$9,22,FALSE)</f>
        <v>#N/A</v>
      </c>
      <c r="DJ30" s="174" t="e">
        <f>IF($C30="",VLOOKUP($C30,'入力フォームマスタ（複数一括申請）'!$A$3:$AE$9,23,FALSE),IF($C30&lt;7,VLOOKUP($C30,'入力フォームマスタ（複数一括申請）'!$A$3:$AE$9,23,FALSE),"×"))</f>
        <v>#N/A</v>
      </c>
      <c r="DK30" s="174" t="e">
        <f>IF($C30="",VLOOKUP($C30,'入力フォームマスタ（複数一括申請）'!$A$3:$AE$9,23,FALSE),IF($C30=7,VLOOKUP($C30,'入力フォームマスタ（複数一括申請）'!$A$3:$AE$9,23,FALSE),"×"))</f>
        <v>#N/A</v>
      </c>
      <c r="DL30" s="174" t="str">
        <f t="shared" si="11"/>
        <v/>
      </c>
      <c r="DM30" s="174" t="str">
        <f>IFERROR(VLOOKUP($H30,'入力フォームマスタ（複数一括申請）'!$C$28:$D$36,2,FALSE),"")</f>
        <v/>
      </c>
      <c r="DN30" s="176" t="str">
        <f t="shared" si="12"/>
        <v/>
      </c>
      <c r="DO30" s="176" t="str">
        <f t="shared" si="13"/>
        <v/>
      </c>
      <c r="DP30" s="186" t="str">
        <f t="shared" si="14"/>
        <v/>
      </c>
      <c r="DQ30" s="187" t="str">
        <f t="shared" si="1"/>
        <v/>
      </c>
    </row>
    <row r="31" spans="1:121" ht="33.75" customHeight="1" x14ac:dyDescent="0.4">
      <c r="A31" s="106"/>
      <c r="B31" s="127">
        <v>22</v>
      </c>
      <c r="C31" s="147" t="str">
        <f t="shared" si="2"/>
        <v/>
      </c>
      <c r="D31" s="466"/>
      <c r="E31" s="467"/>
      <c r="F31" s="468"/>
      <c r="G31" s="469"/>
      <c r="H31" s="470"/>
      <c r="I31" s="470"/>
      <c r="J31" s="470"/>
      <c r="K31" s="469"/>
      <c r="L31" s="470"/>
      <c r="M31" s="470"/>
      <c r="N31" s="469"/>
      <c r="O31" s="469"/>
      <c r="P31" s="469"/>
      <c r="Q31" s="468"/>
      <c r="R31" s="470"/>
      <c r="S31" s="470"/>
      <c r="T31" s="468"/>
      <c r="U31" s="468"/>
      <c r="V31" s="471"/>
      <c r="W31" s="472"/>
      <c r="X31" s="471"/>
      <c r="Y31" s="471"/>
      <c r="Z31" s="471"/>
      <c r="AA31" s="471"/>
      <c r="AB31" s="471"/>
      <c r="AC31" s="471"/>
      <c r="AD31" s="471"/>
      <c r="AE31" s="471"/>
      <c r="AF31" s="471"/>
      <c r="AG31" s="471"/>
      <c r="AH31" s="471"/>
      <c r="AI31" s="468"/>
      <c r="AJ31" s="471"/>
      <c r="AK31" s="471"/>
      <c r="AL31" s="471"/>
      <c r="AM31" s="471"/>
      <c r="AN31" s="471"/>
      <c r="AO31" s="470"/>
      <c r="AP31" s="468"/>
      <c r="AQ31" s="469"/>
      <c r="AR31" s="469"/>
      <c r="AS31" s="470"/>
      <c r="AT31" s="142"/>
      <c r="AU31" s="142"/>
      <c r="AV31" s="142"/>
      <c r="AW31" s="142"/>
      <c r="AX31" s="142"/>
      <c r="AY31" s="142"/>
      <c r="AZ31" s="142"/>
      <c r="BA31" s="142"/>
      <c r="BB31" s="142"/>
      <c r="BC31" s="128"/>
      <c r="BD31" s="142"/>
      <c r="BE31" s="142"/>
      <c r="BF31" s="142"/>
      <c r="BG31" s="142"/>
      <c r="BH31" s="142"/>
      <c r="BI31" s="142"/>
      <c r="BJ31" s="468"/>
      <c r="BK31" s="470"/>
      <c r="BL31" s="468"/>
      <c r="BM31" s="470"/>
      <c r="BN31" s="468"/>
      <c r="BO31" s="468"/>
      <c r="BP31" s="470"/>
      <c r="BQ31" s="470"/>
      <c r="BR31" s="142"/>
      <c r="BS31" s="142"/>
      <c r="BT31" s="142"/>
      <c r="BU31" s="142"/>
      <c r="BV31" s="142"/>
      <c r="BW31" s="128"/>
      <c r="BX31" s="470"/>
      <c r="BY31" s="470"/>
      <c r="BZ31" s="468"/>
      <c r="CA31" s="468"/>
      <c r="CB31" s="470"/>
      <c r="CC31" s="475"/>
      <c r="CD31" s="477" t="str">
        <f t="shared" si="3"/>
        <v/>
      </c>
      <c r="CF31" s="172" t="e">
        <f>VLOOKUP($C31,'入力フォームマスタ（複数一括申請）'!$A$3:$AE$9,2,FALSE)</f>
        <v>#N/A</v>
      </c>
      <c r="CG31" s="172" t="e">
        <f>VLOOKUP($C31,'入力フォームマスタ（複数一括申請）'!$A$3:$AE$9,3,FALSE)</f>
        <v>#N/A</v>
      </c>
      <c r="CH31" s="172" t="e">
        <f>VLOOKUP($C31,'入力フォームマスタ（複数一括申請）'!$A$3:$AE$9,4,FALSE)</f>
        <v>#N/A</v>
      </c>
      <c r="CI31" s="172" t="e">
        <f>VLOOKUP($C31,'入力フォームマスタ（複数一括申請）'!$A$3:$AE$9,5,FALSE)</f>
        <v>#N/A</v>
      </c>
      <c r="CJ31" s="172" t="e">
        <f>VLOOKUP($C31,'入力フォームマスタ（複数一括申請）'!$A$3:$AE$9,6,FALSE)</f>
        <v>#N/A</v>
      </c>
      <c r="CK31" s="172" t="e">
        <f>VLOOKUP($C31,'入力フォームマスタ（複数一括申請）'!$A$3:$AE$9,7,FALSE)</f>
        <v>#N/A</v>
      </c>
      <c r="CL31" s="172" t="e">
        <f>VLOOKUP($C31,'入力フォームマスタ（複数一括申請）'!$A$3:$AE$9,8,FALSE)</f>
        <v>#N/A</v>
      </c>
      <c r="CM31" s="172" t="e">
        <f>IF(AND($C31&gt;0,$H31='入力フォームマスタ（複数一括申請）'!$C$22),"×",VLOOKUP($C31,'入力フォームマスタ（複数一括申請）'!$A$3:$AE$9,9,FALSE))</f>
        <v>#N/A</v>
      </c>
      <c r="CN31" s="172" t="e">
        <f t="shared" ref="CN31:CO31" si="53">CM31</f>
        <v>#N/A</v>
      </c>
      <c r="CO31" s="172" t="e">
        <f t="shared" si="53"/>
        <v>#N/A</v>
      </c>
      <c r="CP31" s="172" t="e">
        <f>IF(AND($C31&gt;0,$H31='入力フォームマスタ（複数一括申請）'!$C$22),"×",VLOOKUP($C31,'入力フォームマスタ（複数一括申請）'!$A$3:$AE$9,10,FALSE))</f>
        <v>#N/A</v>
      </c>
      <c r="CQ31" s="172" t="e">
        <f>IF(AND($C31&gt;0,$H31='入力フォームマスタ（複数一括申請）'!$C$22),"×",VLOOKUP($C31,'入力フォームマスタ（複数一括申請）'!$A$3:$AE$9,11,FALSE))</f>
        <v>#N/A</v>
      </c>
      <c r="CR31" s="172" t="e">
        <f>IF($AI31='入力フォームマスタ（複数一括申請）'!$D$16,'入力フォームマスタ（複数一括申請）'!$B$5,IF(OR($H31='入力フォームマスタ（複数一括申請）'!$C$21,$H31='入力フォームマスタ（複数一括申請）'!$C$22,$H31='入力フォームマスタ（複数一括申請）'!$C$24),"×",VLOOKUP($C31,'入力フォームマスタ（複数一括申請）'!$A$3:$AE$9,12,FALSE)))</f>
        <v>#N/A</v>
      </c>
      <c r="CS31" s="172" t="e">
        <f>IF(OR($H31='入力フォームマスタ（複数一括申請）'!$C$21,$H31='入力フォームマスタ（複数一括申請）'!$C$22,$H31='入力フォームマスタ（複数一括申請）'!$C$24),"×",VLOOKUP($C31,'入力フォームマスタ（複数一括申請）'!$A$3:$AE$9,13,FALSE))</f>
        <v>#N/A</v>
      </c>
      <c r="CT31" s="172" t="e">
        <f>IF(AND(3&lt;$C31,$C31&lt;7),VLOOKUP($C31,'入力フォームマスタ（複数一括申請）'!$A$3:$AE$9,14,FALSE),IF(AND($C31=3,OR($H31='入力フォームマスタ（複数一括申請）'!$C$16,$H31='入力フォームマスタ（複数一括申請）'!$C$17)),VLOOKUP($C31,'入力フォームマスタ（複数一括申請）'!$A$3:$AE$9,14,FALSE),IF(OR($H31='入力フォームマスタ（複数一括申請）'!$C$16,$H31='入力フォームマスタ（複数一括申請）'!$C$17),'入力フォームマスタ（複数一括申請）'!$B$5,IF($H31="",VLOOKUP($C31,'入力フォームマスタ（複数一括申請）'!$A$3:$AE$9,14,FALSE),"×"))))</f>
        <v>#N/A</v>
      </c>
      <c r="CU31" s="172" t="e">
        <f>IF(OR($C31=4,$C31=5),VLOOKUP($C31,'入力フォームマスタ（複数一括申請）'!$A$3:$AE$9,15,FALSE),IF(AND(OR($C31&lt;2,$C31&gt;3),$H31='入力フォームマスタ（複数一括申請）'!$C$17),'入力フォームマスタ（複数一括申請）'!$B$5,IF(OR($H31='入力フォームマスタ（複数一括申請）'!$C$16,$H31='入力フォームマスタ（複数一括申請）'!$C$21,$H31='入力フォームマスタ（複数一括申請）'!$C$22,$H31='入力フォームマスタ（複数一括申請）'!$C$23),"×",IF(OR($H31='入力フォームマスタ（複数一括申請）'!$C$18,$H31='入力フォームマスタ（複数一括申請）'!$C$19,$H31='入力フォームマスタ（複数一括申請）'!$C$20,$H31='入力フォームマスタ（複数一括申請）'!$C$24),"○",VLOOKUP($C31,'入力フォームマスタ（複数一括申請）'!$A$3:$AE$9,15,FALSE)))))</f>
        <v>#N/A</v>
      </c>
      <c r="CV31" s="172" t="e">
        <f>IF(OR($H31='入力フォームマスタ（複数一括申請）'!$C$16,$H31='入力フォームマスタ（複数一括申請）'!$C$21,$H31='入力フォームマスタ（複数一括申請）'!$C$22),"×",VLOOKUP($C31,'入力フォームマスタ（複数一括申請）'!$A$3:$AE$9,16,FALSE))</f>
        <v>#N/A</v>
      </c>
      <c r="CW31" s="172" t="e">
        <f>IF(OR($H31='入力フォームマスタ（複数一括申請）'!$C$21,$H31='入力フォームマスタ（複数一括申請）'!$C$22,$H31='入力フォームマスタ（複数一括申請）'!$C$24),"×",VLOOKUP($C31,'入力フォームマスタ（複数一括申請）'!$A$3:$AE$9,17,FALSE))</f>
        <v>#N/A</v>
      </c>
      <c r="CX31" s="172" t="e">
        <f t="shared" ref="CX31:CY31" si="54">CW31</f>
        <v>#N/A</v>
      </c>
      <c r="CY31" s="172" t="e">
        <f t="shared" si="54"/>
        <v>#N/A</v>
      </c>
      <c r="CZ31" s="172" t="e">
        <f t="shared" si="6"/>
        <v>#N/A</v>
      </c>
      <c r="DA31" s="172" t="e">
        <f t="shared" si="7"/>
        <v>#N/A</v>
      </c>
      <c r="DB31" s="172" t="e">
        <f t="shared" si="8"/>
        <v>#N/A</v>
      </c>
      <c r="DC31" s="172" t="e">
        <f t="shared" si="9"/>
        <v>#N/A</v>
      </c>
      <c r="DD31" s="172" t="e">
        <f t="shared" si="10"/>
        <v>#N/A</v>
      </c>
      <c r="DE31" s="172" t="e">
        <f>VLOOKUP($C31,'入力フォームマスタ（複数一括申請）'!$A$3:$AE$9,18,FALSE)</f>
        <v>#N/A</v>
      </c>
      <c r="DF31" s="172" t="e">
        <f>IF(OR(H31='入力フォームマスタ（複数一括申請）'!$C$16,'入力フォーム（複数一括申請）'!H31='入力フォームマスタ（複数一括申請）'!$C$17,'入力フォーム（複数一括申請）'!H31='入力フォームマスタ（複数一括申請）'!$C$21,'入力フォーム（複数一括申請）'!H31='入力フォームマスタ（複数一括申請）'!$C$22,'入力フォーム（複数一括申請）'!H31='入力フォームマスタ（複数一括申請）'!$C$23),"×",VLOOKUP($C31,'入力フォームマスタ（複数一括申請）'!$A$3:$AE$9,19,FALSE))</f>
        <v>#N/A</v>
      </c>
      <c r="DG31" s="172" t="e">
        <f>VLOOKUP($C31,'入力フォームマスタ（複数一括申請）'!$A$3:$AE$9,20,FALSE)</f>
        <v>#N/A</v>
      </c>
      <c r="DH31" s="172" t="e">
        <f>VLOOKUP($C31,'入力フォームマスタ（複数一括申請）'!$A$3:$AE$9,21,FALSE)</f>
        <v>#N/A</v>
      </c>
      <c r="DI31" s="172" t="e">
        <f>VLOOKUP($C31,'入力フォームマスタ（複数一括申請）'!$A$3:$AE$9,22,FALSE)</f>
        <v>#N/A</v>
      </c>
      <c r="DJ31" s="174" t="e">
        <f>IF($C31="",VLOOKUP($C31,'入力フォームマスタ（複数一括申請）'!$A$3:$AE$9,23,FALSE),IF($C31&lt;7,VLOOKUP($C31,'入力フォームマスタ（複数一括申請）'!$A$3:$AE$9,23,FALSE),"×"))</f>
        <v>#N/A</v>
      </c>
      <c r="DK31" s="174" t="e">
        <f>IF($C31="",VLOOKUP($C31,'入力フォームマスタ（複数一括申請）'!$A$3:$AE$9,23,FALSE),IF($C31=7,VLOOKUP($C31,'入力フォームマスタ（複数一括申請）'!$A$3:$AE$9,23,FALSE),"×"))</f>
        <v>#N/A</v>
      </c>
      <c r="DL31" s="174" t="str">
        <f t="shared" si="11"/>
        <v/>
      </c>
      <c r="DM31" s="174" t="str">
        <f>IFERROR(VLOOKUP($H31,'入力フォームマスタ（複数一括申請）'!$C$28:$D$36,2,FALSE),"")</f>
        <v/>
      </c>
      <c r="DN31" s="176" t="str">
        <f t="shared" si="12"/>
        <v/>
      </c>
      <c r="DO31" s="176" t="str">
        <f t="shared" si="13"/>
        <v/>
      </c>
      <c r="DP31" s="186" t="str">
        <f t="shared" si="14"/>
        <v/>
      </c>
      <c r="DQ31" s="187" t="str">
        <f t="shared" si="1"/>
        <v/>
      </c>
    </row>
    <row r="32" spans="1:121" ht="33.75" customHeight="1" x14ac:dyDescent="0.4">
      <c r="A32" s="106"/>
      <c r="B32" s="127">
        <v>23</v>
      </c>
      <c r="C32" s="147" t="str">
        <f t="shared" si="2"/>
        <v/>
      </c>
      <c r="D32" s="466"/>
      <c r="E32" s="467"/>
      <c r="F32" s="468"/>
      <c r="G32" s="469"/>
      <c r="H32" s="470"/>
      <c r="I32" s="470"/>
      <c r="J32" s="470"/>
      <c r="K32" s="469"/>
      <c r="L32" s="470"/>
      <c r="M32" s="470"/>
      <c r="N32" s="469"/>
      <c r="O32" s="469"/>
      <c r="P32" s="469"/>
      <c r="Q32" s="468"/>
      <c r="R32" s="470"/>
      <c r="S32" s="470"/>
      <c r="T32" s="468"/>
      <c r="U32" s="468"/>
      <c r="V32" s="471"/>
      <c r="W32" s="472"/>
      <c r="X32" s="471"/>
      <c r="Y32" s="471"/>
      <c r="Z32" s="471"/>
      <c r="AA32" s="471"/>
      <c r="AB32" s="471"/>
      <c r="AC32" s="471"/>
      <c r="AD32" s="471"/>
      <c r="AE32" s="471"/>
      <c r="AF32" s="471"/>
      <c r="AG32" s="471"/>
      <c r="AH32" s="471"/>
      <c r="AI32" s="468"/>
      <c r="AJ32" s="471"/>
      <c r="AK32" s="471"/>
      <c r="AL32" s="471"/>
      <c r="AM32" s="471"/>
      <c r="AN32" s="471"/>
      <c r="AO32" s="470"/>
      <c r="AP32" s="468"/>
      <c r="AQ32" s="469"/>
      <c r="AR32" s="469"/>
      <c r="AS32" s="470"/>
      <c r="AT32" s="142"/>
      <c r="AU32" s="142"/>
      <c r="AV32" s="142"/>
      <c r="AW32" s="142"/>
      <c r="AX32" s="142"/>
      <c r="AY32" s="142"/>
      <c r="AZ32" s="142"/>
      <c r="BA32" s="142"/>
      <c r="BB32" s="142"/>
      <c r="BC32" s="128"/>
      <c r="BD32" s="142"/>
      <c r="BE32" s="142"/>
      <c r="BF32" s="142"/>
      <c r="BG32" s="142"/>
      <c r="BH32" s="142"/>
      <c r="BI32" s="142"/>
      <c r="BJ32" s="468"/>
      <c r="BK32" s="470"/>
      <c r="BL32" s="468"/>
      <c r="BM32" s="470"/>
      <c r="BN32" s="468"/>
      <c r="BO32" s="468"/>
      <c r="BP32" s="470"/>
      <c r="BQ32" s="470"/>
      <c r="BR32" s="142"/>
      <c r="BS32" s="142"/>
      <c r="BT32" s="142"/>
      <c r="BU32" s="142"/>
      <c r="BV32" s="142"/>
      <c r="BW32" s="128"/>
      <c r="BX32" s="470"/>
      <c r="BY32" s="470"/>
      <c r="BZ32" s="468"/>
      <c r="CA32" s="468"/>
      <c r="CB32" s="470"/>
      <c r="CC32" s="475"/>
      <c r="CD32" s="477" t="str">
        <f t="shared" si="3"/>
        <v/>
      </c>
      <c r="CF32" s="172" t="e">
        <f>VLOOKUP($C32,'入力フォームマスタ（複数一括申請）'!$A$3:$AE$9,2,FALSE)</f>
        <v>#N/A</v>
      </c>
      <c r="CG32" s="172" t="e">
        <f>VLOOKUP($C32,'入力フォームマスタ（複数一括申請）'!$A$3:$AE$9,3,FALSE)</f>
        <v>#N/A</v>
      </c>
      <c r="CH32" s="172" t="e">
        <f>VLOOKUP($C32,'入力フォームマスタ（複数一括申請）'!$A$3:$AE$9,4,FALSE)</f>
        <v>#N/A</v>
      </c>
      <c r="CI32" s="172" t="e">
        <f>VLOOKUP($C32,'入力フォームマスタ（複数一括申請）'!$A$3:$AE$9,5,FALSE)</f>
        <v>#N/A</v>
      </c>
      <c r="CJ32" s="172" t="e">
        <f>VLOOKUP($C32,'入力フォームマスタ（複数一括申請）'!$A$3:$AE$9,6,FALSE)</f>
        <v>#N/A</v>
      </c>
      <c r="CK32" s="172" t="e">
        <f>VLOOKUP($C32,'入力フォームマスタ（複数一括申請）'!$A$3:$AE$9,7,FALSE)</f>
        <v>#N/A</v>
      </c>
      <c r="CL32" s="172" t="e">
        <f>VLOOKUP($C32,'入力フォームマスタ（複数一括申請）'!$A$3:$AE$9,8,FALSE)</f>
        <v>#N/A</v>
      </c>
      <c r="CM32" s="172" t="e">
        <f>IF(AND($C32&gt;0,$H32='入力フォームマスタ（複数一括申請）'!$C$22),"×",VLOOKUP($C32,'入力フォームマスタ（複数一括申請）'!$A$3:$AE$9,9,FALSE))</f>
        <v>#N/A</v>
      </c>
      <c r="CN32" s="172" t="e">
        <f t="shared" ref="CN32:CO32" si="55">CM32</f>
        <v>#N/A</v>
      </c>
      <c r="CO32" s="172" t="e">
        <f t="shared" si="55"/>
        <v>#N/A</v>
      </c>
      <c r="CP32" s="172" t="e">
        <f>IF(AND($C32&gt;0,$H32='入力フォームマスタ（複数一括申請）'!$C$22),"×",VLOOKUP($C32,'入力フォームマスタ（複数一括申請）'!$A$3:$AE$9,10,FALSE))</f>
        <v>#N/A</v>
      </c>
      <c r="CQ32" s="172" t="e">
        <f>IF(AND($C32&gt;0,$H32='入力フォームマスタ（複数一括申請）'!$C$22),"×",VLOOKUP($C32,'入力フォームマスタ（複数一括申請）'!$A$3:$AE$9,11,FALSE))</f>
        <v>#N/A</v>
      </c>
      <c r="CR32" s="172" t="e">
        <f>IF($AI32='入力フォームマスタ（複数一括申請）'!$D$16,'入力フォームマスタ（複数一括申請）'!$B$5,IF(OR($H32='入力フォームマスタ（複数一括申請）'!$C$21,$H32='入力フォームマスタ（複数一括申請）'!$C$22,$H32='入力フォームマスタ（複数一括申請）'!$C$24),"×",VLOOKUP($C32,'入力フォームマスタ（複数一括申請）'!$A$3:$AE$9,12,FALSE)))</f>
        <v>#N/A</v>
      </c>
      <c r="CS32" s="172" t="e">
        <f>IF(OR($H32='入力フォームマスタ（複数一括申請）'!$C$21,$H32='入力フォームマスタ（複数一括申請）'!$C$22,$H32='入力フォームマスタ（複数一括申請）'!$C$24),"×",VLOOKUP($C32,'入力フォームマスタ（複数一括申請）'!$A$3:$AE$9,13,FALSE))</f>
        <v>#N/A</v>
      </c>
      <c r="CT32" s="172" t="e">
        <f>IF(AND(3&lt;$C32,$C32&lt;7),VLOOKUP($C32,'入力フォームマスタ（複数一括申請）'!$A$3:$AE$9,14,FALSE),IF(AND($C32=3,OR($H32='入力フォームマスタ（複数一括申請）'!$C$16,$H32='入力フォームマスタ（複数一括申請）'!$C$17)),VLOOKUP($C32,'入力フォームマスタ（複数一括申請）'!$A$3:$AE$9,14,FALSE),IF(OR($H32='入力フォームマスタ（複数一括申請）'!$C$16,$H32='入力フォームマスタ（複数一括申請）'!$C$17),'入力フォームマスタ（複数一括申請）'!$B$5,IF($H32="",VLOOKUP($C32,'入力フォームマスタ（複数一括申請）'!$A$3:$AE$9,14,FALSE),"×"))))</f>
        <v>#N/A</v>
      </c>
      <c r="CU32" s="172" t="e">
        <f>IF(OR($C32=4,$C32=5),VLOOKUP($C32,'入力フォームマスタ（複数一括申請）'!$A$3:$AE$9,15,FALSE),IF(AND(OR($C32&lt;2,$C32&gt;3),$H32='入力フォームマスタ（複数一括申請）'!$C$17),'入力フォームマスタ（複数一括申請）'!$B$5,IF(OR($H32='入力フォームマスタ（複数一括申請）'!$C$16,$H32='入力フォームマスタ（複数一括申請）'!$C$21,$H32='入力フォームマスタ（複数一括申請）'!$C$22,$H32='入力フォームマスタ（複数一括申請）'!$C$23),"×",IF(OR($H32='入力フォームマスタ（複数一括申請）'!$C$18,$H32='入力フォームマスタ（複数一括申請）'!$C$19,$H32='入力フォームマスタ（複数一括申請）'!$C$20,$H32='入力フォームマスタ（複数一括申請）'!$C$24),"○",VLOOKUP($C32,'入力フォームマスタ（複数一括申請）'!$A$3:$AE$9,15,FALSE)))))</f>
        <v>#N/A</v>
      </c>
      <c r="CV32" s="172" t="e">
        <f>IF(OR($H32='入力フォームマスタ（複数一括申請）'!$C$16,$H32='入力フォームマスタ（複数一括申請）'!$C$21,$H32='入力フォームマスタ（複数一括申請）'!$C$22),"×",VLOOKUP($C32,'入力フォームマスタ（複数一括申請）'!$A$3:$AE$9,16,FALSE))</f>
        <v>#N/A</v>
      </c>
      <c r="CW32" s="172" t="e">
        <f>IF(OR($H32='入力フォームマスタ（複数一括申請）'!$C$21,$H32='入力フォームマスタ（複数一括申請）'!$C$22,$H32='入力フォームマスタ（複数一括申請）'!$C$24),"×",VLOOKUP($C32,'入力フォームマスタ（複数一括申請）'!$A$3:$AE$9,17,FALSE))</f>
        <v>#N/A</v>
      </c>
      <c r="CX32" s="172" t="e">
        <f t="shared" ref="CX32:CY32" si="56">CW32</f>
        <v>#N/A</v>
      </c>
      <c r="CY32" s="172" t="e">
        <f t="shared" si="56"/>
        <v>#N/A</v>
      </c>
      <c r="CZ32" s="172" t="e">
        <f t="shared" si="6"/>
        <v>#N/A</v>
      </c>
      <c r="DA32" s="172" t="e">
        <f t="shared" si="7"/>
        <v>#N/A</v>
      </c>
      <c r="DB32" s="172" t="e">
        <f t="shared" si="8"/>
        <v>#N/A</v>
      </c>
      <c r="DC32" s="172" t="e">
        <f t="shared" si="9"/>
        <v>#N/A</v>
      </c>
      <c r="DD32" s="172" t="e">
        <f t="shared" si="10"/>
        <v>#N/A</v>
      </c>
      <c r="DE32" s="172" t="e">
        <f>VLOOKUP($C32,'入力フォームマスタ（複数一括申請）'!$A$3:$AE$9,18,FALSE)</f>
        <v>#N/A</v>
      </c>
      <c r="DF32" s="172" t="e">
        <f>IF(OR(H32='入力フォームマスタ（複数一括申請）'!$C$16,'入力フォーム（複数一括申請）'!H32='入力フォームマスタ（複数一括申請）'!$C$17,'入力フォーム（複数一括申請）'!H32='入力フォームマスタ（複数一括申請）'!$C$21,'入力フォーム（複数一括申請）'!H32='入力フォームマスタ（複数一括申請）'!$C$22,'入力フォーム（複数一括申請）'!H32='入力フォームマスタ（複数一括申請）'!$C$23),"×",VLOOKUP($C32,'入力フォームマスタ（複数一括申請）'!$A$3:$AE$9,19,FALSE))</f>
        <v>#N/A</v>
      </c>
      <c r="DG32" s="172" t="e">
        <f>VLOOKUP($C32,'入力フォームマスタ（複数一括申請）'!$A$3:$AE$9,20,FALSE)</f>
        <v>#N/A</v>
      </c>
      <c r="DH32" s="172" t="e">
        <f>VLOOKUP($C32,'入力フォームマスタ（複数一括申請）'!$A$3:$AE$9,21,FALSE)</f>
        <v>#N/A</v>
      </c>
      <c r="DI32" s="172" t="e">
        <f>VLOOKUP($C32,'入力フォームマスタ（複数一括申請）'!$A$3:$AE$9,22,FALSE)</f>
        <v>#N/A</v>
      </c>
      <c r="DJ32" s="174" t="e">
        <f>IF($C32="",VLOOKUP($C32,'入力フォームマスタ（複数一括申請）'!$A$3:$AE$9,23,FALSE),IF($C32&lt;7,VLOOKUP($C32,'入力フォームマスタ（複数一括申請）'!$A$3:$AE$9,23,FALSE),"×"))</f>
        <v>#N/A</v>
      </c>
      <c r="DK32" s="174" t="e">
        <f>IF($C32="",VLOOKUP($C32,'入力フォームマスタ（複数一括申請）'!$A$3:$AE$9,23,FALSE),IF($C32=7,VLOOKUP($C32,'入力フォームマスタ（複数一括申請）'!$A$3:$AE$9,23,FALSE),"×"))</f>
        <v>#N/A</v>
      </c>
      <c r="DL32" s="174" t="str">
        <f t="shared" si="11"/>
        <v/>
      </c>
      <c r="DM32" s="174" t="str">
        <f>IFERROR(VLOOKUP($H32,'入力フォームマスタ（複数一括申請）'!$C$28:$D$36,2,FALSE),"")</f>
        <v/>
      </c>
      <c r="DN32" s="176" t="str">
        <f t="shared" si="12"/>
        <v/>
      </c>
      <c r="DO32" s="176" t="str">
        <f t="shared" si="13"/>
        <v/>
      </c>
      <c r="DP32" s="186" t="str">
        <f t="shared" si="14"/>
        <v/>
      </c>
      <c r="DQ32" s="187" t="str">
        <f t="shared" si="1"/>
        <v/>
      </c>
    </row>
    <row r="33" spans="1:121" ht="33.75" customHeight="1" x14ac:dyDescent="0.4">
      <c r="A33" s="106"/>
      <c r="B33" s="127">
        <v>24</v>
      </c>
      <c r="C33" s="147" t="str">
        <f t="shared" si="2"/>
        <v/>
      </c>
      <c r="D33" s="466"/>
      <c r="E33" s="467"/>
      <c r="F33" s="468"/>
      <c r="G33" s="469"/>
      <c r="H33" s="470"/>
      <c r="I33" s="470"/>
      <c r="J33" s="470"/>
      <c r="K33" s="469"/>
      <c r="L33" s="470"/>
      <c r="M33" s="470"/>
      <c r="N33" s="469"/>
      <c r="O33" s="469"/>
      <c r="P33" s="469"/>
      <c r="Q33" s="468"/>
      <c r="R33" s="470"/>
      <c r="S33" s="470"/>
      <c r="T33" s="468"/>
      <c r="U33" s="468"/>
      <c r="V33" s="471"/>
      <c r="W33" s="472"/>
      <c r="X33" s="471"/>
      <c r="Y33" s="471"/>
      <c r="Z33" s="471"/>
      <c r="AA33" s="471"/>
      <c r="AB33" s="471"/>
      <c r="AC33" s="471"/>
      <c r="AD33" s="471"/>
      <c r="AE33" s="471"/>
      <c r="AF33" s="471"/>
      <c r="AG33" s="471"/>
      <c r="AH33" s="471"/>
      <c r="AI33" s="468"/>
      <c r="AJ33" s="471"/>
      <c r="AK33" s="471"/>
      <c r="AL33" s="471"/>
      <c r="AM33" s="471"/>
      <c r="AN33" s="471"/>
      <c r="AO33" s="470"/>
      <c r="AP33" s="468"/>
      <c r="AQ33" s="469"/>
      <c r="AR33" s="469"/>
      <c r="AS33" s="470"/>
      <c r="AT33" s="142"/>
      <c r="AU33" s="142"/>
      <c r="AV33" s="142"/>
      <c r="AW33" s="142"/>
      <c r="AX33" s="142"/>
      <c r="AY33" s="142"/>
      <c r="AZ33" s="142"/>
      <c r="BA33" s="142"/>
      <c r="BB33" s="142"/>
      <c r="BC33" s="128"/>
      <c r="BD33" s="142"/>
      <c r="BE33" s="142"/>
      <c r="BF33" s="142"/>
      <c r="BG33" s="142"/>
      <c r="BH33" s="142"/>
      <c r="BI33" s="142"/>
      <c r="BJ33" s="468"/>
      <c r="BK33" s="470"/>
      <c r="BL33" s="468"/>
      <c r="BM33" s="470"/>
      <c r="BN33" s="468"/>
      <c r="BO33" s="468"/>
      <c r="BP33" s="470"/>
      <c r="BQ33" s="470"/>
      <c r="BR33" s="142"/>
      <c r="BS33" s="142"/>
      <c r="BT33" s="142"/>
      <c r="BU33" s="142"/>
      <c r="BV33" s="142"/>
      <c r="BW33" s="128"/>
      <c r="BX33" s="470"/>
      <c r="BY33" s="470"/>
      <c r="BZ33" s="468"/>
      <c r="CA33" s="468"/>
      <c r="CB33" s="470"/>
      <c r="CC33" s="475"/>
      <c r="CD33" s="477" t="str">
        <f t="shared" si="3"/>
        <v/>
      </c>
      <c r="CF33" s="172" t="e">
        <f>VLOOKUP($C33,'入力フォームマスタ（複数一括申請）'!$A$3:$AE$9,2,FALSE)</f>
        <v>#N/A</v>
      </c>
      <c r="CG33" s="172" t="e">
        <f>VLOOKUP($C33,'入力フォームマスタ（複数一括申請）'!$A$3:$AE$9,3,FALSE)</f>
        <v>#N/A</v>
      </c>
      <c r="CH33" s="172" t="e">
        <f>VLOOKUP($C33,'入力フォームマスタ（複数一括申請）'!$A$3:$AE$9,4,FALSE)</f>
        <v>#N/A</v>
      </c>
      <c r="CI33" s="172" t="e">
        <f>VLOOKUP($C33,'入力フォームマスタ（複数一括申請）'!$A$3:$AE$9,5,FALSE)</f>
        <v>#N/A</v>
      </c>
      <c r="CJ33" s="172" t="e">
        <f>VLOOKUP($C33,'入力フォームマスタ（複数一括申請）'!$A$3:$AE$9,6,FALSE)</f>
        <v>#N/A</v>
      </c>
      <c r="CK33" s="172" t="e">
        <f>VLOOKUP($C33,'入力フォームマスタ（複数一括申請）'!$A$3:$AE$9,7,FALSE)</f>
        <v>#N/A</v>
      </c>
      <c r="CL33" s="172" t="e">
        <f>VLOOKUP($C33,'入力フォームマスタ（複数一括申請）'!$A$3:$AE$9,8,FALSE)</f>
        <v>#N/A</v>
      </c>
      <c r="CM33" s="172" t="e">
        <f>IF(AND($C33&gt;0,$H33='入力フォームマスタ（複数一括申請）'!$C$22),"×",VLOOKUP($C33,'入力フォームマスタ（複数一括申請）'!$A$3:$AE$9,9,FALSE))</f>
        <v>#N/A</v>
      </c>
      <c r="CN33" s="172" t="e">
        <f t="shared" ref="CN33:CO33" si="57">CM33</f>
        <v>#N/A</v>
      </c>
      <c r="CO33" s="172" t="e">
        <f t="shared" si="57"/>
        <v>#N/A</v>
      </c>
      <c r="CP33" s="172" t="e">
        <f>IF(AND($C33&gt;0,$H33='入力フォームマスタ（複数一括申請）'!$C$22),"×",VLOOKUP($C33,'入力フォームマスタ（複数一括申請）'!$A$3:$AE$9,10,FALSE))</f>
        <v>#N/A</v>
      </c>
      <c r="CQ33" s="172" t="e">
        <f>IF(AND($C33&gt;0,$H33='入力フォームマスタ（複数一括申請）'!$C$22),"×",VLOOKUP($C33,'入力フォームマスタ（複数一括申請）'!$A$3:$AE$9,11,FALSE))</f>
        <v>#N/A</v>
      </c>
      <c r="CR33" s="172" t="e">
        <f>IF($AI33='入力フォームマスタ（複数一括申請）'!$D$16,'入力フォームマスタ（複数一括申請）'!$B$5,IF(OR($H33='入力フォームマスタ（複数一括申請）'!$C$21,$H33='入力フォームマスタ（複数一括申請）'!$C$22,$H33='入力フォームマスタ（複数一括申請）'!$C$24),"×",VLOOKUP($C33,'入力フォームマスタ（複数一括申請）'!$A$3:$AE$9,12,FALSE)))</f>
        <v>#N/A</v>
      </c>
      <c r="CS33" s="172" t="e">
        <f>IF(OR($H33='入力フォームマスタ（複数一括申請）'!$C$21,$H33='入力フォームマスタ（複数一括申請）'!$C$22,$H33='入力フォームマスタ（複数一括申請）'!$C$24),"×",VLOOKUP($C33,'入力フォームマスタ（複数一括申請）'!$A$3:$AE$9,13,FALSE))</f>
        <v>#N/A</v>
      </c>
      <c r="CT33" s="172" t="e">
        <f>IF(AND(3&lt;$C33,$C33&lt;7),VLOOKUP($C33,'入力フォームマスタ（複数一括申請）'!$A$3:$AE$9,14,FALSE),IF(AND($C33=3,OR($H33='入力フォームマスタ（複数一括申請）'!$C$16,$H33='入力フォームマスタ（複数一括申請）'!$C$17)),VLOOKUP($C33,'入力フォームマスタ（複数一括申請）'!$A$3:$AE$9,14,FALSE),IF(OR($H33='入力フォームマスタ（複数一括申請）'!$C$16,$H33='入力フォームマスタ（複数一括申請）'!$C$17),'入力フォームマスタ（複数一括申請）'!$B$5,IF($H33="",VLOOKUP($C33,'入力フォームマスタ（複数一括申請）'!$A$3:$AE$9,14,FALSE),"×"))))</f>
        <v>#N/A</v>
      </c>
      <c r="CU33" s="172" t="e">
        <f>IF(OR($C33=4,$C33=5),VLOOKUP($C33,'入力フォームマスタ（複数一括申請）'!$A$3:$AE$9,15,FALSE),IF(AND(OR($C33&lt;2,$C33&gt;3),$H33='入力フォームマスタ（複数一括申請）'!$C$17),'入力フォームマスタ（複数一括申請）'!$B$5,IF(OR($H33='入力フォームマスタ（複数一括申請）'!$C$16,$H33='入力フォームマスタ（複数一括申請）'!$C$21,$H33='入力フォームマスタ（複数一括申請）'!$C$22,$H33='入力フォームマスタ（複数一括申請）'!$C$23),"×",IF(OR($H33='入力フォームマスタ（複数一括申請）'!$C$18,$H33='入力フォームマスタ（複数一括申請）'!$C$19,$H33='入力フォームマスタ（複数一括申請）'!$C$20,$H33='入力フォームマスタ（複数一括申請）'!$C$24),"○",VLOOKUP($C33,'入力フォームマスタ（複数一括申請）'!$A$3:$AE$9,15,FALSE)))))</f>
        <v>#N/A</v>
      </c>
      <c r="CV33" s="172" t="e">
        <f>IF(OR($H33='入力フォームマスタ（複数一括申請）'!$C$16,$H33='入力フォームマスタ（複数一括申請）'!$C$21,$H33='入力フォームマスタ（複数一括申請）'!$C$22),"×",VLOOKUP($C33,'入力フォームマスタ（複数一括申請）'!$A$3:$AE$9,16,FALSE))</f>
        <v>#N/A</v>
      </c>
      <c r="CW33" s="172" t="e">
        <f>IF(OR($H33='入力フォームマスタ（複数一括申請）'!$C$21,$H33='入力フォームマスタ（複数一括申請）'!$C$22,$H33='入力フォームマスタ（複数一括申請）'!$C$24),"×",VLOOKUP($C33,'入力フォームマスタ（複数一括申請）'!$A$3:$AE$9,17,FALSE))</f>
        <v>#N/A</v>
      </c>
      <c r="CX33" s="172" t="e">
        <f t="shared" ref="CX33:CY33" si="58">CW33</f>
        <v>#N/A</v>
      </c>
      <c r="CY33" s="172" t="e">
        <f t="shared" si="58"/>
        <v>#N/A</v>
      </c>
      <c r="CZ33" s="172" t="e">
        <f t="shared" si="6"/>
        <v>#N/A</v>
      </c>
      <c r="DA33" s="172" t="e">
        <f t="shared" si="7"/>
        <v>#N/A</v>
      </c>
      <c r="DB33" s="172" t="e">
        <f t="shared" si="8"/>
        <v>#N/A</v>
      </c>
      <c r="DC33" s="172" t="e">
        <f t="shared" si="9"/>
        <v>#N/A</v>
      </c>
      <c r="DD33" s="172" t="e">
        <f t="shared" si="10"/>
        <v>#N/A</v>
      </c>
      <c r="DE33" s="172" t="e">
        <f>VLOOKUP($C33,'入力フォームマスタ（複数一括申請）'!$A$3:$AE$9,18,FALSE)</f>
        <v>#N/A</v>
      </c>
      <c r="DF33" s="172" t="e">
        <f>IF(OR(H33='入力フォームマスタ（複数一括申請）'!$C$16,'入力フォーム（複数一括申請）'!H33='入力フォームマスタ（複数一括申請）'!$C$17,'入力フォーム（複数一括申請）'!H33='入力フォームマスタ（複数一括申請）'!$C$21,'入力フォーム（複数一括申請）'!H33='入力フォームマスタ（複数一括申請）'!$C$22,'入力フォーム（複数一括申請）'!H33='入力フォームマスタ（複数一括申請）'!$C$23),"×",VLOOKUP($C33,'入力フォームマスタ（複数一括申請）'!$A$3:$AE$9,19,FALSE))</f>
        <v>#N/A</v>
      </c>
      <c r="DG33" s="172" t="e">
        <f>VLOOKUP($C33,'入力フォームマスタ（複数一括申請）'!$A$3:$AE$9,20,FALSE)</f>
        <v>#N/A</v>
      </c>
      <c r="DH33" s="172" t="e">
        <f>VLOOKUP($C33,'入力フォームマスタ（複数一括申請）'!$A$3:$AE$9,21,FALSE)</f>
        <v>#N/A</v>
      </c>
      <c r="DI33" s="172" t="e">
        <f>VLOOKUP($C33,'入力フォームマスタ（複数一括申請）'!$A$3:$AE$9,22,FALSE)</f>
        <v>#N/A</v>
      </c>
      <c r="DJ33" s="174" t="e">
        <f>IF($C33="",VLOOKUP($C33,'入力フォームマスタ（複数一括申請）'!$A$3:$AE$9,23,FALSE),IF($C33&lt;7,VLOOKUP($C33,'入力フォームマスタ（複数一括申請）'!$A$3:$AE$9,23,FALSE),"×"))</f>
        <v>#N/A</v>
      </c>
      <c r="DK33" s="174" t="e">
        <f>IF($C33="",VLOOKUP($C33,'入力フォームマスタ（複数一括申請）'!$A$3:$AE$9,23,FALSE),IF($C33=7,VLOOKUP($C33,'入力フォームマスタ（複数一括申請）'!$A$3:$AE$9,23,FALSE),"×"))</f>
        <v>#N/A</v>
      </c>
      <c r="DL33" s="174" t="str">
        <f t="shared" si="11"/>
        <v/>
      </c>
      <c r="DM33" s="174" t="str">
        <f>IFERROR(VLOOKUP($H33,'入力フォームマスタ（複数一括申請）'!$C$28:$D$36,2,FALSE),"")</f>
        <v/>
      </c>
      <c r="DN33" s="176" t="str">
        <f t="shared" si="12"/>
        <v/>
      </c>
      <c r="DO33" s="176" t="str">
        <f t="shared" si="13"/>
        <v/>
      </c>
      <c r="DP33" s="186" t="str">
        <f t="shared" si="14"/>
        <v/>
      </c>
      <c r="DQ33" s="187" t="str">
        <f t="shared" si="1"/>
        <v/>
      </c>
    </row>
    <row r="34" spans="1:121" ht="33.75" customHeight="1" x14ac:dyDescent="0.4">
      <c r="A34" s="106"/>
      <c r="B34" s="127">
        <v>25</v>
      </c>
      <c r="C34" s="147" t="str">
        <f t="shared" si="2"/>
        <v/>
      </c>
      <c r="D34" s="466"/>
      <c r="E34" s="467"/>
      <c r="F34" s="468"/>
      <c r="G34" s="469"/>
      <c r="H34" s="470"/>
      <c r="I34" s="470"/>
      <c r="J34" s="470"/>
      <c r="K34" s="469"/>
      <c r="L34" s="470"/>
      <c r="M34" s="470"/>
      <c r="N34" s="469"/>
      <c r="O34" s="469"/>
      <c r="P34" s="469"/>
      <c r="Q34" s="468"/>
      <c r="R34" s="470"/>
      <c r="S34" s="470"/>
      <c r="T34" s="468"/>
      <c r="U34" s="468"/>
      <c r="V34" s="471"/>
      <c r="W34" s="472"/>
      <c r="X34" s="471"/>
      <c r="Y34" s="471"/>
      <c r="Z34" s="471"/>
      <c r="AA34" s="471"/>
      <c r="AB34" s="471"/>
      <c r="AC34" s="471"/>
      <c r="AD34" s="471"/>
      <c r="AE34" s="471"/>
      <c r="AF34" s="471"/>
      <c r="AG34" s="471"/>
      <c r="AH34" s="471"/>
      <c r="AI34" s="468"/>
      <c r="AJ34" s="471"/>
      <c r="AK34" s="471"/>
      <c r="AL34" s="471"/>
      <c r="AM34" s="471"/>
      <c r="AN34" s="471"/>
      <c r="AO34" s="470"/>
      <c r="AP34" s="468"/>
      <c r="AQ34" s="469"/>
      <c r="AR34" s="469"/>
      <c r="AS34" s="470"/>
      <c r="AT34" s="142"/>
      <c r="AU34" s="142"/>
      <c r="AV34" s="142"/>
      <c r="AW34" s="142"/>
      <c r="AX34" s="142"/>
      <c r="AY34" s="142"/>
      <c r="AZ34" s="142"/>
      <c r="BA34" s="142"/>
      <c r="BB34" s="142"/>
      <c r="BC34" s="128"/>
      <c r="BD34" s="142"/>
      <c r="BE34" s="142"/>
      <c r="BF34" s="142"/>
      <c r="BG34" s="142"/>
      <c r="BH34" s="142"/>
      <c r="BI34" s="142"/>
      <c r="BJ34" s="468"/>
      <c r="BK34" s="470"/>
      <c r="BL34" s="468"/>
      <c r="BM34" s="470"/>
      <c r="BN34" s="468"/>
      <c r="BO34" s="468"/>
      <c r="BP34" s="470"/>
      <c r="BQ34" s="470"/>
      <c r="BR34" s="142"/>
      <c r="BS34" s="142"/>
      <c r="BT34" s="142"/>
      <c r="BU34" s="142"/>
      <c r="BV34" s="142"/>
      <c r="BW34" s="128"/>
      <c r="BX34" s="470"/>
      <c r="BY34" s="470"/>
      <c r="BZ34" s="468"/>
      <c r="CA34" s="468"/>
      <c r="CB34" s="470"/>
      <c r="CC34" s="475"/>
      <c r="CD34" s="477" t="str">
        <f t="shared" si="3"/>
        <v/>
      </c>
      <c r="CF34" s="172" t="e">
        <f>VLOOKUP($C34,'入力フォームマスタ（複数一括申請）'!$A$3:$AE$9,2,FALSE)</f>
        <v>#N/A</v>
      </c>
      <c r="CG34" s="172" t="e">
        <f>VLOOKUP($C34,'入力フォームマスタ（複数一括申請）'!$A$3:$AE$9,3,FALSE)</f>
        <v>#N/A</v>
      </c>
      <c r="CH34" s="172" t="e">
        <f>VLOOKUP($C34,'入力フォームマスタ（複数一括申請）'!$A$3:$AE$9,4,FALSE)</f>
        <v>#N/A</v>
      </c>
      <c r="CI34" s="172" t="e">
        <f>VLOOKUP($C34,'入力フォームマスタ（複数一括申請）'!$A$3:$AE$9,5,FALSE)</f>
        <v>#N/A</v>
      </c>
      <c r="CJ34" s="172" t="e">
        <f>VLOOKUP($C34,'入力フォームマスタ（複数一括申請）'!$A$3:$AE$9,6,FALSE)</f>
        <v>#N/A</v>
      </c>
      <c r="CK34" s="172" t="e">
        <f>VLOOKUP($C34,'入力フォームマスタ（複数一括申請）'!$A$3:$AE$9,7,FALSE)</f>
        <v>#N/A</v>
      </c>
      <c r="CL34" s="172" t="e">
        <f>VLOOKUP($C34,'入力フォームマスタ（複数一括申請）'!$A$3:$AE$9,8,FALSE)</f>
        <v>#N/A</v>
      </c>
      <c r="CM34" s="172" t="e">
        <f>IF(AND($C34&gt;0,$H34='入力フォームマスタ（複数一括申請）'!$C$22),"×",VLOOKUP($C34,'入力フォームマスタ（複数一括申請）'!$A$3:$AE$9,9,FALSE))</f>
        <v>#N/A</v>
      </c>
      <c r="CN34" s="172" t="e">
        <f t="shared" ref="CN34:CO34" si="59">CM34</f>
        <v>#N/A</v>
      </c>
      <c r="CO34" s="172" t="e">
        <f t="shared" si="59"/>
        <v>#N/A</v>
      </c>
      <c r="CP34" s="172" t="e">
        <f>IF(AND($C34&gt;0,$H34='入力フォームマスタ（複数一括申請）'!$C$22),"×",VLOOKUP($C34,'入力フォームマスタ（複数一括申請）'!$A$3:$AE$9,10,FALSE))</f>
        <v>#N/A</v>
      </c>
      <c r="CQ34" s="172" t="e">
        <f>IF(AND($C34&gt;0,$H34='入力フォームマスタ（複数一括申請）'!$C$22),"×",VLOOKUP($C34,'入力フォームマスタ（複数一括申請）'!$A$3:$AE$9,11,FALSE))</f>
        <v>#N/A</v>
      </c>
      <c r="CR34" s="172" t="e">
        <f>IF($AI34='入力フォームマスタ（複数一括申請）'!$D$16,'入力フォームマスタ（複数一括申請）'!$B$5,IF(OR($H34='入力フォームマスタ（複数一括申請）'!$C$21,$H34='入力フォームマスタ（複数一括申請）'!$C$22,$H34='入力フォームマスタ（複数一括申請）'!$C$24),"×",VLOOKUP($C34,'入力フォームマスタ（複数一括申請）'!$A$3:$AE$9,12,FALSE)))</f>
        <v>#N/A</v>
      </c>
      <c r="CS34" s="172" t="e">
        <f>IF(OR($H34='入力フォームマスタ（複数一括申請）'!$C$21,$H34='入力フォームマスタ（複数一括申請）'!$C$22,$H34='入力フォームマスタ（複数一括申請）'!$C$24),"×",VLOOKUP($C34,'入力フォームマスタ（複数一括申請）'!$A$3:$AE$9,13,FALSE))</f>
        <v>#N/A</v>
      </c>
      <c r="CT34" s="172" t="e">
        <f>IF(AND(3&lt;$C34,$C34&lt;7),VLOOKUP($C34,'入力フォームマスタ（複数一括申請）'!$A$3:$AE$9,14,FALSE),IF(AND($C34=3,OR($H34='入力フォームマスタ（複数一括申請）'!$C$16,$H34='入力フォームマスタ（複数一括申請）'!$C$17)),VLOOKUP($C34,'入力フォームマスタ（複数一括申請）'!$A$3:$AE$9,14,FALSE),IF(OR($H34='入力フォームマスタ（複数一括申請）'!$C$16,$H34='入力フォームマスタ（複数一括申請）'!$C$17),'入力フォームマスタ（複数一括申請）'!$B$5,IF($H34="",VLOOKUP($C34,'入力フォームマスタ（複数一括申請）'!$A$3:$AE$9,14,FALSE),"×"))))</f>
        <v>#N/A</v>
      </c>
      <c r="CU34" s="172" t="e">
        <f>IF(OR($C34=4,$C34=5),VLOOKUP($C34,'入力フォームマスタ（複数一括申請）'!$A$3:$AE$9,15,FALSE),IF(AND(OR($C34&lt;2,$C34&gt;3),$H34='入力フォームマスタ（複数一括申請）'!$C$17),'入力フォームマスタ（複数一括申請）'!$B$5,IF(OR($H34='入力フォームマスタ（複数一括申請）'!$C$16,$H34='入力フォームマスタ（複数一括申請）'!$C$21,$H34='入力フォームマスタ（複数一括申請）'!$C$22,$H34='入力フォームマスタ（複数一括申請）'!$C$23),"×",IF(OR($H34='入力フォームマスタ（複数一括申請）'!$C$18,$H34='入力フォームマスタ（複数一括申請）'!$C$19,$H34='入力フォームマスタ（複数一括申請）'!$C$20,$H34='入力フォームマスタ（複数一括申請）'!$C$24),"○",VLOOKUP($C34,'入力フォームマスタ（複数一括申請）'!$A$3:$AE$9,15,FALSE)))))</f>
        <v>#N/A</v>
      </c>
      <c r="CV34" s="172" t="e">
        <f>IF(OR($H34='入力フォームマスタ（複数一括申請）'!$C$16,$H34='入力フォームマスタ（複数一括申請）'!$C$21,$H34='入力フォームマスタ（複数一括申請）'!$C$22),"×",VLOOKUP($C34,'入力フォームマスタ（複数一括申請）'!$A$3:$AE$9,16,FALSE))</f>
        <v>#N/A</v>
      </c>
      <c r="CW34" s="172" t="e">
        <f>IF(OR($H34='入力フォームマスタ（複数一括申請）'!$C$21,$H34='入力フォームマスタ（複数一括申請）'!$C$22,$H34='入力フォームマスタ（複数一括申請）'!$C$24),"×",VLOOKUP($C34,'入力フォームマスタ（複数一括申請）'!$A$3:$AE$9,17,FALSE))</f>
        <v>#N/A</v>
      </c>
      <c r="CX34" s="172" t="e">
        <f t="shared" ref="CX34:CY34" si="60">CW34</f>
        <v>#N/A</v>
      </c>
      <c r="CY34" s="172" t="e">
        <f t="shared" si="60"/>
        <v>#N/A</v>
      </c>
      <c r="CZ34" s="172" t="e">
        <f t="shared" si="6"/>
        <v>#N/A</v>
      </c>
      <c r="DA34" s="172" t="e">
        <f t="shared" si="7"/>
        <v>#N/A</v>
      </c>
      <c r="DB34" s="172" t="e">
        <f t="shared" si="8"/>
        <v>#N/A</v>
      </c>
      <c r="DC34" s="172" t="e">
        <f t="shared" si="9"/>
        <v>#N/A</v>
      </c>
      <c r="DD34" s="172" t="e">
        <f t="shared" si="10"/>
        <v>#N/A</v>
      </c>
      <c r="DE34" s="172" t="e">
        <f>VLOOKUP($C34,'入力フォームマスタ（複数一括申請）'!$A$3:$AE$9,18,FALSE)</f>
        <v>#N/A</v>
      </c>
      <c r="DF34" s="172" t="e">
        <f>IF(OR(H34='入力フォームマスタ（複数一括申請）'!$C$16,'入力フォーム（複数一括申請）'!H34='入力フォームマスタ（複数一括申請）'!$C$17,'入力フォーム（複数一括申請）'!H34='入力フォームマスタ（複数一括申請）'!$C$21,'入力フォーム（複数一括申請）'!H34='入力フォームマスタ（複数一括申請）'!$C$22,'入力フォーム（複数一括申請）'!H34='入力フォームマスタ（複数一括申請）'!$C$23),"×",VLOOKUP($C34,'入力フォームマスタ（複数一括申請）'!$A$3:$AE$9,19,FALSE))</f>
        <v>#N/A</v>
      </c>
      <c r="DG34" s="172" t="e">
        <f>VLOOKUP($C34,'入力フォームマスタ（複数一括申請）'!$A$3:$AE$9,20,FALSE)</f>
        <v>#N/A</v>
      </c>
      <c r="DH34" s="172" t="e">
        <f>VLOOKUP($C34,'入力フォームマスタ（複数一括申請）'!$A$3:$AE$9,21,FALSE)</f>
        <v>#N/A</v>
      </c>
      <c r="DI34" s="172" t="e">
        <f>VLOOKUP($C34,'入力フォームマスタ（複数一括申請）'!$A$3:$AE$9,22,FALSE)</f>
        <v>#N/A</v>
      </c>
      <c r="DJ34" s="174" t="e">
        <f>IF($C34="",VLOOKUP($C34,'入力フォームマスタ（複数一括申請）'!$A$3:$AE$9,23,FALSE),IF($C34&lt;7,VLOOKUP($C34,'入力フォームマスタ（複数一括申請）'!$A$3:$AE$9,23,FALSE),"×"))</f>
        <v>#N/A</v>
      </c>
      <c r="DK34" s="174" t="e">
        <f>IF($C34="",VLOOKUP($C34,'入力フォームマスタ（複数一括申請）'!$A$3:$AE$9,23,FALSE),IF($C34=7,VLOOKUP($C34,'入力フォームマスタ（複数一括申請）'!$A$3:$AE$9,23,FALSE),"×"))</f>
        <v>#N/A</v>
      </c>
      <c r="DL34" s="174" t="str">
        <f t="shared" si="11"/>
        <v/>
      </c>
      <c r="DM34" s="174" t="str">
        <f>IFERROR(VLOOKUP($H34,'入力フォームマスタ（複数一括申請）'!$C$28:$D$36,2,FALSE),"")</f>
        <v/>
      </c>
      <c r="DN34" s="176" t="str">
        <f t="shared" si="12"/>
        <v/>
      </c>
      <c r="DO34" s="176" t="str">
        <f t="shared" si="13"/>
        <v/>
      </c>
      <c r="DP34" s="186" t="str">
        <f t="shared" si="14"/>
        <v/>
      </c>
      <c r="DQ34" s="187" t="str">
        <f t="shared" si="1"/>
        <v/>
      </c>
    </row>
    <row r="35" spans="1:121" ht="33.75" customHeight="1" x14ac:dyDescent="0.4">
      <c r="A35" s="106"/>
      <c r="B35" s="127">
        <v>26</v>
      </c>
      <c r="C35" s="147" t="str">
        <f t="shared" si="2"/>
        <v/>
      </c>
      <c r="D35" s="466"/>
      <c r="E35" s="467"/>
      <c r="F35" s="468"/>
      <c r="G35" s="469"/>
      <c r="H35" s="470"/>
      <c r="I35" s="470"/>
      <c r="J35" s="470"/>
      <c r="K35" s="469"/>
      <c r="L35" s="470"/>
      <c r="M35" s="470"/>
      <c r="N35" s="469"/>
      <c r="O35" s="469"/>
      <c r="P35" s="469"/>
      <c r="Q35" s="468"/>
      <c r="R35" s="470"/>
      <c r="S35" s="470"/>
      <c r="T35" s="468"/>
      <c r="U35" s="468"/>
      <c r="V35" s="471"/>
      <c r="W35" s="472"/>
      <c r="X35" s="471"/>
      <c r="Y35" s="471"/>
      <c r="Z35" s="471"/>
      <c r="AA35" s="471"/>
      <c r="AB35" s="471"/>
      <c r="AC35" s="471"/>
      <c r="AD35" s="471"/>
      <c r="AE35" s="471"/>
      <c r="AF35" s="471"/>
      <c r="AG35" s="471"/>
      <c r="AH35" s="471"/>
      <c r="AI35" s="468"/>
      <c r="AJ35" s="471"/>
      <c r="AK35" s="471"/>
      <c r="AL35" s="471"/>
      <c r="AM35" s="471"/>
      <c r="AN35" s="471"/>
      <c r="AO35" s="470"/>
      <c r="AP35" s="468"/>
      <c r="AQ35" s="469"/>
      <c r="AR35" s="469"/>
      <c r="AS35" s="470"/>
      <c r="AT35" s="142"/>
      <c r="AU35" s="142"/>
      <c r="AV35" s="142"/>
      <c r="AW35" s="142"/>
      <c r="AX35" s="142"/>
      <c r="AY35" s="142"/>
      <c r="AZ35" s="142"/>
      <c r="BA35" s="142"/>
      <c r="BB35" s="142"/>
      <c r="BC35" s="128"/>
      <c r="BD35" s="142"/>
      <c r="BE35" s="142"/>
      <c r="BF35" s="142"/>
      <c r="BG35" s="142"/>
      <c r="BH35" s="142"/>
      <c r="BI35" s="142"/>
      <c r="BJ35" s="468"/>
      <c r="BK35" s="470"/>
      <c r="BL35" s="468"/>
      <c r="BM35" s="470"/>
      <c r="BN35" s="468"/>
      <c r="BO35" s="468"/>
      <c r="BP35" s="470"/>
      <c r="BQ35" s="470"/>
      <c r="BR35" s="142"/>
      <c r="BS35" s="142"/>
      <c r="BT35" s="142"/>
      <c r="BU35" s="142"/>
      <c r="BV35" s="142"/>
      <c r="BW35" s="128"/>
      <c r="BX35" s="470"/>
      <c r="BY35" s="470"/>
      <c r="BZ35" s="468"/>
      <c r="CA35" s="468"/>
      <c r="CB35" s="470"/>
      <c r="CC35" s="475"/>
      <c r="CD35" s="477" t="str">
        <f t="shared" si="3"/>
        <v/>
      </c>
      <c r="CF35" s="172" t="e">
        <f>VLOOKUP($C35,'入力フォームマスタ（複数一括申請）'!$A$3:$AE$9,2,FALSE)</f>
        <v>#N/A</v>
      </c>
      <c r="CG35" s="172" t="e">
        <f>VLOOKUP($C35,'入力フォームマスタ（複数一括申請）'!$A$3:$AE$9,3,FALSE)</f>
        <v>#N/A</v>
      </c>
      <c r="CH35" s="172" t="e">
        <f>VLOOKUP($C35,'入力フォームマスタ（複数一括申請）'!$A$3:$AE$9,4,FALSE)</f>
        <v>#N/A</v>
      </c>
      <c r="CI35" s="172" t="e">
        <f>VLOOKUP($C35,'入力フォームマスタ（複数一括申請）'!$A$3:$AE$9,5,FALSE)</f>
        <v>#N/A</v>
      </c>
      <c r="CJ35" s="172" t="e">
        <f>VLOOKUP($C35,'入力フォームマスタ（複数一括申請）'!$A$3:$AE$9,6,FALSE)</f>
        <v>#N/A</v>
      </c>
      <c r="CK35" s="172" t="e">
        <f>VLOOKUP($C35,'入力フォームマスタ（複数一括申請）'!$A$3:$AE$9,7,FALSE)</f>
        <v>#N/A</v>
      </c>
      <c r="CL35" s="172" t="e">
        <f>VLOOKUP($C35,'入力フォームマスタ（複数一括申請）'!$A$3:$AE$9,8,FALSE)</f>
        <v>#N/A</v>
      </c>
      <c r="CM35" s="172" t="e">
        <f>IF(AND($C35&gt;0,$H35='入力フォームマスタ（複数一括申請）'!$C$22),"×",VLOOKUP($C35,'入力フォームマスタ（複数一括申請）'!$A$3:$AE$9,9,FALSE))</f>
        <v>#N/A</v>
      </c>
      <c r="CN35" s="172" t="e">
        <f t="shared" ref="CN35:CO35" si="61">CM35</f>
        <v>#N/A</v>
      </c>
      <c r="CO35" s="172" t="e">
        <f t="shared" si="61"/>
        <v>#N/A</v>
      </c>
      <c r="CP35" s="172" t="e">
        <f>IF(AND($C35&gt;0,$H35='入力フォームマスタ（複数一括申請）'!$C$22),"×",VLOOKUP($C35,'入力フォームマスタ（複数一括申請）'!$A$3:$AE$9,10,FALSE))</f>
        <v>#N/A</v>
      </c>
      <c r="CQ35" s="172" t="e">
        <f>IF(AND($C35&gt;0,$H35='入力フォームマスタ（複数一括申請）'!$C$22),"×",VLOOKUP($C35,'入力フォームマスタ（複数一括申請）'!$A$3:$AE$9,11,FALSE))</f>
        <v>#N/A</v>
      </c>
      <c r="CR35" s="172" t="e">
        <f>IF($AI35='入力フォームマスタ（複数一括申請）'!$D$16,'入力フォームマスタ（複数一括申請）'!$B$5,IF(OR($H35='入力フォームマスタ（複数一括申請）'!$C$21,$H35='入力フォームマスタ（複数一括申請）'!$C$22,$H35='入力フォームマスタ（複数一括申請）'!$C$24),"×",VLOOKUP($C35,'入力フォームマスタ（複数一括申請）'!$A$3:$AE$9,12,FALSE)))</f>
        <v>#N/A</v>
      </c>
      <c r="CS35" s="172" t="e">
        <f>IF(OR($H35='入力フォームマスタ（複数一括申請）'!$C$21,$H35='入力フォームマスタ（複数一括申請）'!$C$22,$H35='入力フォームマスタ（複数一括申請）'!$C$24),"×",VLOOKUP($C35,'入力フォームマスタ（複数一括申請）'!$A$3:$AE$9,13,FALSE))</f>
        <v>#N/A</v>
      </c>
      <c r="CT35" s="172" t="e">
        <f>IF(AND(3&lt;$C35,$C35&lt;7),VLOOKUP($C35,'入力フォームマスタ（複数一括申請）'!$A$3:$AE$9,14,FALSE),IF(AND($C35=3,OR($H35='入力フォームマスタ（複数一括申請）'!$C$16,$H35='入力フォームマスタ（複数一括申請）'!$C$17)),VLOOKUP($C35,'入力フォームマスタ（複数一括申請）'!$A$3:$AE$9,14,FALSE),IF(OR($H35='入力フォームマスタ（複数一括申請）'!$C$16,$H35='入力フォームマスタ（複数一括申請）'!$C$17),'入力フォームマスタ（複数一括申請）'!$B$5,IF($H35="",VLOOKUP($C35,'入力フォームマスタ（複数一括申請）'!$A$3:$AE$9,14,FALSE),"×"))))</f>
        <v>#N/A</v>
      </c>
      <c r="CU35" s="172" t="e">
        <f>IF(OR($C35=4,$C35=5),VLOOKUP($C35,'入力フォームマスタ（複数一括申請）'!$A$3:$AE$9,15,FALSE),IF(AND(OR($C35&lt;2,$C35&gt;3),$H35='入力フォームマスタ（複数一括申請）'!$C$17),'入力フォームマスタ（複数一括申請）'!$B$5,IF(OR($H35='入力フォームマスタ（複数一括申請）'!$C$16,$H35='入力フォームマスタ（複数一括申請）'!$C$21,$H35='入力フォームマスタ（複数一括申請）'!$C$22,$H35='入力フォームマスタ（複数一括申請）'!$C$23),"×",IF(OR($H35='入力フォームマスタ（複数一括申請）'!$C$18,$H35='入力フォームマスタ（複数一括申請）'!$C$19,$H35='入力フォームマスタ（複数一括申請）'!$C$20,$H35='入力フォームマスタ（複数一括申請）'!$C$24),"○",VLOOKUP($C35,'入力フォームマスタ（複数一括申請）'!$A$3:$AE$9,15,FALSE)))))</f>
        <v>#N/A</v>
      </c>
      <c r="CV35" s="172" t="e">
        <f>IF(OR($H35='入力フォームマスタ（複数一括申請）'!$C$16,$H35='入力フォームマスタ（複数一括申請）'!$C$21,$H35='入力フォームマスタ（複数一括申請）'!$C$22),"×",VLOOKUP($C35,'入力フォームマスタ（複数一括申請）'!$A$3:$AE$9,16,FALSE))</f>
        <v>#N/A</v>
      </c>
      <c r="CW35" s="172" t="e">
        <f>IF(OR($H35='入力フォームマスタ（複数一括申請）'!$C$21,$H35='入力フォームマスタ（複数一括申請）'!$C$22,$H35='入力フォームマスタ（複数一括申請）'!$C$24),"×",VLOOKUP($C35,'入力フォームマスタ（複数一括申請）'!$A$3:$AE$9,17,FALSE))</f>
        <v>#N/A</v>
      </c>
      <c r="CX35" s="172" t="e">
        <f t="shared" ref="CX35:CY35" si="62">CW35</f>
        <v>#N/A</v>
      </c>
      <c r="CY35" s="172" t="e">
        <f t="shared" si="62"/>
        <v>#N/A</v>
      </c>
      <c r="CZ35" s="172" t="e">
        <f t="shared" si="6"/>
        <v>#N/A</v>
      </c>
      <c r="DA35" s="172" t="e">
        <f t="shared" si="7"/>
        <v>#N/A</v>
      </c>
      <c r="DB35" s="172" t="e">
        <f t="shared" si="8"/>
        <v>#N/A</v>
      </c>
      <c r="DC35" s="172" t="e">
        <f t="shared" si="9"/>
        <v>#N/A</v>
      </c>
      <c r="DD35" s="172" t="e">
        <f t="shared" si="10"/>
        <v>#N/A</v>
      </c>
      <c r="DE35" s="172" t="e">
        <f>VLOOKUP($C35,'入力フォームマスタ（複数一括申請）'!$A$3:$AE$9,18,FALSE)</f>
        <v>#N/A</v>
      </c>
      <c r="DF35" s="172" t="e">
        <f>IF(OR(H35='入力フォームマスタ（複数一括申請）'!$C$16,'入力フォーム（複数一括申請）'!H35='入力フォームマスタ（複数一括申請）'!$C$17,'入力フォーム（複数一括申請）'!H35='入力フォームマスタ（複数一括申請）'!$C$21,'入力フォーム（複数一括申請）'!H35='入力フォームマスタ（複数一括申請）'!$C$22,'入力フォーム（複数一括申請）'!H35='入力フォームマスタ（複数一括申請）'!$C$23),"×",VLOOKUP($C35,'入力フォームマスタ（複数一括申請）'!$A$3:$AE$9,19,FALSE))</f>
        <v>#N/A</v>
      </c>
      <c r="DG35" s="172" t="e">
        <f>VLOOKUP($C35,'入力フォームマスタ（複数一括申請）'!$A$3:$AE$9,20,FALSE)</f>
        <v>#N/A</v>
      </c>
      <c r="DH35" s="172" t="e">
        <f>VLOOKUP($C35,'入力フォームマスタ（複数一括申請）'!$A$3:$AE$9,21,FALSE)</f>
        <v>#N/A</v>
      </c>
      <c r="DI35" s="172" t="e">
        <f>VLOOKUP($C35,'入力フォームマスタ（複数一括申請）'!$A$3:$AE$9,22,FALSE)</f>
        <v>#N/A</v>
      </c>
      <c r="DJ35" s="174" t="e">
        <f>IF($C35="",VLOOKUP($C35,'入力フォームマスタ（複数一括申請）'!$A$3:$AE$9,23,FALSE),IF($C35&lt;7,VLOOKUP($C35,'入力フォームマスタ（複数一括申請）'!$A$3:$AE$9,23,FALSE),"×"))</f>
        <v>#N/A</v>
      </c>
      <c r="DK35" s="174" t="e">
        <f>IF($C35="",VLOOKUP($C35,'入力フォームマスタ（複数一括申請）'!$A$3:$AE$9,23,FALSE),IF($C35=7,VLOOKUP($C35,'入力フォームマスタ（複数一括申請）'!$A$3:$AE$9,23,FALSE),"×"))</f>
        <v>#N/A</v>
      </c>
      <c r="DL35" s="174" t="str">
        <f t="shared" si="11"/>
        <v/>
      </c>
      <c r="DM35" s="174" t="str">
        <f>IFERROR(VLOOKUP($H35,'入力フォームマスタ（複数一括申請）'!$C$28:$D$36,2,FALSE),"")</f>
        <v/>
      </c>
      <c r="DN35" s="176" t="str">
        <f t="shared" si="12"/>
        <v/>
      </c>
      <c r="DO35" s="176" t="str">
        <f t="shared" si="13"/>
        <v/>
      </c>
      <c r="DP35" s="186" t="str">
        <f t="shared" si="14"/>
        <v/>
      </c>
      <c r="DQ35" s="187" t="str">
        <f t="shared" si="1"/>
        <v/>
      </c>
    </row>
    <row r="36" spans="1:121" ht="33.75" customHeight="1" x14ac:dyDescent="0.4">
      <c r="A36" s="106"/>
      <c r="B36" s="127">
        <v>27</v>
      </c>
      <c r="C36" s="147" t="str">
        <f t="shared" si="2"/>
        <v/>
      </c>
      <c r="D36" s="466"/>
      <c r="E36" s="467"/>
      <c r="F36" s="468"/>
      <c r="G36" s="469"/>
      <c r="H36" s="470"/>
      <c r="I36" s="470"/>
      <c r="J36" s="470"/>
      <c r="K36" s="469"/>
      <c r="L36" s="470"/>
      <c r="M36" s="470"/>
      <c r="N36" s="469"/>
      <c r="O36" s="469"/>
      <c r="P36" s="469"/>
      <c r="Q36" s="468"/>
      <c r="R36" s="470"/>
      <c r="S36" s="470"/>
      <c r="T36" s="468"/>
      <c r="U36" s="468"/>
      <c r="V36" s="471"/>
      <c r="W36" s="472"/>
      <c r="X36" s="471"/>
      <c r="Y36" s="471"/>
      <c r="Z36" s="471"/>
      <c r="AA36" s="471"/>
      <c r="AB36" s="471"/>
      <c r="AC36" s="471"/>
      <c r="AD36" s="471"/>
      <c r="AE36" s="471"/>
      <c r="AF36" s="471"/>
      <c r="AG36" s="471"/>
      <c r="AH36" s="471"/>
      <c r="AI36" s="468"/>
      <c r="AJ36" s="471"/>
      <c r="AK36" s="471"/>
      <c r="AL36" s="471"/>
      <c r="AM36" s="471"/>
      <c r="AN36" s="471"/>
      <c r="AO36" s="470"/>
      <c r="AP36" s="468"/>
      <c r="AQ36" s="469"/>
      <c r="AR36" s="469"/>
      <c r="AS36" s="470"/>
      <c r="AT36" s="142"/>
      <c r="AU36" s="142"/>
      <c r="AV36" s="142"/>
      <c r="AW36" s="142"/>
      <c r="AX36" s="142"/>
      <c r="AY36" s="142"/>
      <c r="AZ36" s="142"/>
      <c r="BA36" s="142"/>
      <c r="BB36" s="142"/>
      <c r="BC36" s="128"/>
      <c r="BD36" s="142"/>
      <c r="BE36" s="142"/>
      <c r="BF36" s="142"/>
      <c r="BG36" s="142"/>
      <c r="BH36" s="142"/>
      <c r="BI36" s="142"/>
      <c r="BJ36" s="468"/>
      <c r="BK36" s="470"/>
      <c r="BL36" s="468"/>
      <c r="BM36" s="470"/>
      <c r="BN36" s="468"/>
      <c r="BO36" s="468"/>
      <c r="BP36" s="470"/>
      <c r="BQ36" s="470"/>
      <c r="BR36" s="142"/>
      <c r="BS36" s="142"/>
      <c r="BT36" s="142"/>
      <c r="BU36" s="142"/>
      <c r="BV36" s="142"/>
      <c r="BW36" s="128"/>
      <c r="BX36" s="470"/>
      <c r="BY36" s="470"/>
      <c r="BZ36" s="468"/>
      <c r="CA36" s="468"/>
      <c r="CB36" s="470"/>
      <c r="CC36" s="475"/>
      <c r="CD36" s="477" t="str">
        <f t="shared" si="3"/>
        <v/>
      </c>
      <c r="CF36" s="172" t="e">
        <f>VLOOKUP($C36,'入力フォームマスタ（複数一括申請）'!$A$3:$AE$9,2,FALSE)</f>
        <v>#N/A</v>
      </c>
      <c r="CG36" s="172" t="e">
        <f>VLOOKUP($C36,'入力フォームマスタ（複数一括申請）'!$A$3:$AE$9,3,FALSE)</f>
        <v>#N/A</v>
      </c>
      <c r="CH36" s="172" t="e">
        <f>VLOOKUP($C36,'入力フォームマスタ（複数一括申請）'!$A$3:$AE$9,4,FALSE)</f>
        <v>#N/A</v>
      </c>
      <c r="CI36" s="172" t="e">
        <f>VLOOKUP($C36,'入力フォームマスタ（複数一括申請）'!$A$3:$AE$9,5,FALSE)</f>
        <v>#N/A</v>
      </c>
      <c r="CJ36" s="172" t="e">
        <f>VLOOKUP($C36,'入力フォームマスタ（複数一括申請）'!$A$3:$AE$9,6,FALSE)</f>
        <v>#N/A</v>
      </c>
      <c r="CK36" s="172" t="e">
        <f>VLOOKUP($C36,'入力フォームマスタ（複数一括申請）'!$A$3:$AE$9,7,FALSE)</f>
        <v>#N/A</v>
      </c>
      <c r="CL36" s="172" t="e">
        <f>VLOOKUP($C36,'入力フォームマスタ（複数一括申請）'!$A$3:$AE$9,8,FALSE)</f>
        <v>#N/A</v>
      </c>
      <c r="CM36" s="172" t="e">
        <f>IF(AND($C36&gt;0,$H36='入力フォームマスタ（複数一括申請）'!$C$22),"×",VLOOKUP($C36,'入力フォームマスタ（複数一括申請）'!$A$3:$AE$9,9,FALSE))</f>
        <v>#N/A</v>
      </c>
      <c r="CN36" s="172" t="e">
        <f t="shared" ref="CN36:CO36" si="63">CM36</f>
        <v>#N/A</v>
      </c>
      <c r="CO36" s="172" t="e">
        <f t="shared" si="63"/>
        <v>#N/A</v>
      </c>
      <c r="CP36" s="172" t="e">
        <f>IF(AND($C36&gt;0,$H36='入力フォームマスタ（複数一括申請）'!$C$22),"×",VLOOKUP($C36,'入力フォームマスタ（複数一括申請）'!$A$3:$AE$9,10,FALSE))</f>
        <v>#N/A</v>
      </c>
      <c r="CQ36" s="172" t="e">
        <f>IF(AND($C36&gt;0,$H36='入力フォームマスタ（複数一括申請）'!$C$22),"×",VLOOKUP($C36,'入力フォームマスタ（複数一括申請）'!$A$3:$AE$9,11,FALSE))</f>
        <v>#N/A</v>
      </c>
      <c r="CR36" s="172" t="e">
        <f>IF($AI36='入力フォームマスタ（複数一括申請）'!$D$16,'入力フォームマスタ（複数一括申請）'!$B$5,IF(OR($H36='入力フォームマスタ（複数一括申請）'!$C$21,$H36='入力フォームマスタ（複数一括申請）'!$C$22,$H36='入力フォームマスタ（複数一括申請）'!$C$24),"×",VLOOKUP($C36,'入力フォームマスタ（複数一括申請）'!$A$3:$AE$9,12,FALSE)))</f>
        <v>#N/A</v>
      </c>
      <c r="CS36" s="172" t="e">
        <f>IF(OR($H36='入力フォームマスタ（複数一括申請）'!$C$21,$H36='入力フォームマスタ（複数一括申請）'!$C$22,$H36='入力フォームマスタ（複数一括申請）'!$C$24),"×",VLOOKUP($C36,'入力フォームマスタ（複数一括申請）'!$A$3:$AE$9,13,FALSE))</f>
        <v>#N/A</v>
      </c>
      <c r="CT36" s="172" t="e">
        <f>IF(AND(3&lt;$C36,$C36&lt;7),VLOOKUP($C36,'入力フォームマスタ（複数一括申請）'!$A$3:$AE$9,14,FALSE),IF(AND($C36=3,OR($H36='入力フォームマスタ（複数一括申請）'!$C$16,$H36='入力フォームマスタ（複数一括申請）'!$C$17)),VLOOKUP($C36,'入力フォームマスタ（複数一括申請）'!$A$3:$AE$9,14,FALSE),IF(OR($H36='入力フォームマスタ（複数一括申請）'!$C$16,$H36='入力フォームマスタ（複数一括申請）'!$C$17),'入力フォームマスタ（複数一括申請）'!$B$5,IF($H36="",VLOOKUP($C36,'入力フォームマスタ（複数一括申請）'!$A$3:$AE$9,14,FALSE),"×"))))</f>
        <v>#N/A</v>
      </c>
      <c r="CU36" s="172" t="e">
        <f>IF(OR($C36=4,$C36=5),VLOOKUP($C36,'入力フォームマスタ（複数一括申請）'!$A$3:$AE$9,15,FALSE),IF(AND(OR($C36&lt;2,$C36&gt;3),$H36='入力フォームマスタ（複数一括申請）'!$C$17),'入力フォームマスタ（複数一括申請）'!$B$5,IF(OR($H36='入力フォームマスタ（複数一括申請）'!$C$16,$H36='入力フォームマスタ（複数一括申請）'!$C$21,$H36='入力フォームマスタ（複数一括申請）'!$C$22,$H36='入力フォームマスタ（複数一括申請）'!$C$23),"×",IF(OR($H36='入力フォームマスタ（複数一括申請）'!$C$18,$H36='入力フォームマスタ（複数一括申請）'!$C$19,$H36='入力フォームマスタ（複数一括申請）'!$C$20,$H36='入力フォームマスタ（複数一括申請）'!$C$24),"○",VLOOKUP($C36,'入力フォームマスタ（複数一括申請）'!$A$3:$AE$9,15,FALSE)))))</f>
        <v>#N/A</v>
      </c>
      <c r="CV36" s="172" t="e">
        <f>IF(OR($H36='入力フォームマスタ（複数一括申請）'!$C$16,$H36='入力フォームマスタ（複数一括申請）'!$C$21,$H36='入力フォームマスタ（複数一括申請）'!$C$22),"×",VLOOKUP($C36,'入力フォームマスタ（複数一括申請）'!$A$3:$AE$9,16,FALSE))</f>
        <v>#N/A</v>
      </c>
      <c r="CW36" s="172" t="e">
        <f>IF(OR($H36='入力フォームマスタ（複数一括申請）'!$C$21,$H36='入力フォームマスタ（複数一括申請）'!$C$22,$H36='入力フォームマスタ（複数一括申請）'!$C$24),"×",VLOOKUP($C36,'入力フォームマスタ（複数一括申請）'!$A$3:$AE$9,17,FALSE))</f>
        <v>#N/A</v>
      </c>
      <c r="CX36" s="172" t="e">
        <f t="shared" ref="CX36:CY36" si="64">CW36</f>
        <v>#N/A</v>
      </c>
      <c r="CY36" s="172" t="e">
        <f t="shared" si="64"/>
        <v>#N/A</v>
      </c>
      <c r="CZ36" s="172" t="e">
        <f t="shared" si="6"/>
        <v>#N/A</v>
      </c>
      <c r="DA36" s="172" t="e">
        <f t="shared" si="7"/>
        <v>#N/A</v>
      </c>
      <c r="DB36" s="172" t="e">
        <f t="shared" si="8"/>
        <v>#N/A</v>
      </c>
      <c r="DC36" s="172" t="e">
        <f t="shared" si="9"/>
        <v>#N/A</v>
      </c>
      <c r="DD36" s="172" t="e">
        <f t="shared" si="10"/>
        <v>#N/A</v>
      </c>
      <c r="DE36" s="172" t="e">
        <f>VLOOKUP($C36,'入力フォームマスタ（複数一括申請）'!$A$3:$AE$9,18,FALSE)</f>
        <v>#N/A</v>
      </c>
      <c r="DF36" s="172" t="e">
        <f>IF(OR(H36='入力フォームマスタ（複数一括申請）'!$C$16,'入力フォーム（複数一括申請）'!H36='入力フォームマスタ（複数一括申請）'!$C$17,'入力フォーム（複数一括申請）'!H36='入力フォームマスタ（複数一括申請）'!$C$21,'入力フォーム（複数一括申請）'!H36='入力フォームマスタ（複数一括申請）'!$C$22,'入力フォーム（複数一括申請）'!H36='入力フォームマスタ（複数一括申請）'!$C$23),"×",VLOOKUP($C36,'入力フォームマスタ（複数一括申請）'!$A$3:$AE$9,19,FALSE))</f>
        <v>#N/A</v>
      </c>
      <c r="DG36" s="172" t="e">
        <f>VLOOKUP($C36,'入力フォームマスタ（複数一括申請）'!$A$3:$AE$9,20,FALSE)</f>
        <v>#N/A</v>
      </c>
      <c r="DH36" s="172" t="e">
        <f>VLOOKUP($C36,'入力フォームマスタ（複数一括申請）'!$A$3:$AE$9,21,FALSE)</f>
        <v>#N/A</v>
      </c>
      <c r="DI36" s="172" t="e">
        <f>VLOOKUP($C36,'入力フォームマスタ（複数一括申請）'!$A$3:$AE$9,22,FALSE)</f>
        <v>#N/A</v>
      </c>
      <c r="DJ36" s="174" t="e">
        <f>IF($C36="",VLOOKUP($C36,'入力フォームマスタ（複数一括申請）'!$A$3:$AE$9,23,FALSE),IF($C36&lt;7,VLOOKUP($C36,'入力フォームマスタ（複数一括申請）'!$A$3:$AE$9,23,FALSE),"×"))</f>
        <v>#N/A</v>
      </c>
      <c r="DK36" s="174" t="e">
        <f>IF($C36="",VLOOKUP($C36,'入力フォームマスタ（複数一括申請）'!$A$3:$AE$9,23,FALSE),IF($C36=7,VLOOKUP($C36,'入力フォームマスタ（複数一括申請）'!$A$3:$AE$9,23,FALSE),"×"))</f>
        <v>#N/A</v>
      </c>
      <c r="DL36" s="174" t="str">
        <f t="shared" si="11"/>
        <v/>
      </c>
      <c r="DM36" s="174" t="str">
        <f>IFERROR(VLOOKUP($H36,'入力フォームマスタ（複数一括申請）'!$C$28:$D$36,2,FALSE),"")</f>
        <v/>
      </c>
      <c r="DN36" s="176" t="str">
        <f t="shared" si="12"/>
        <v/>
      </c>
      <c r="DO36" s="176" t="str">
        <f t="shared" si="13"/>
        <v/>
      </c>
      <c r="DP36" s="186" t="str">
        <f t="shared" si="14"/>
        <v/>
      </c>
      <c r="DQ36" s="187" t="str">
        <f t="shared" si="1"/>
        <v/>
      </c>
    </row>
    <row r="37" spans="1:121" ht="33.75" customHeight="1" x14ac:dyDescent="0.4">
      <c r="A37" s="106"/>
      <c r="B37" s="127">
        <v>28</v>
      </c>
      <c r="C37" s="147" t="str">
        <f t="shared" si="2"/>
        <v/>
      </c>
      <c r="D37" s="466"/>
      <c r="E37" s="467"/>
      <c r="F37" s="468"/>
      <c r="G37" s="469"/>
      <c r="H37" s="470"/>
      <c r="I37" s="470"/>
      <c r="J37" s="470"/>
      <c r="K37" s="469"/>
      <c r="L37" s="470"/>
      <c r="M37" s="470"/>
      <c r="N37" s="469"/>
      <c r="O37" s="469"/>
      <c r="P37" s="469"/>
      <c r="Q37" s="468"/>
      <c r="R37" s="470"/>
      <c r="S37" s="470"/>
      <c r="T37" s="468"/>
      <c r="U37" s="468"/>
      <c r="V37" s="471"/>
      <c r="W37" s="472"/>
      <c r="X37" s="471"/>
      <c r="Y37" s="471"/>
      <c r="Z37" s="471"/>
      <c r="AA37" s="471"/>
      <c r="AB37" s="471"/>
      <c r="AC37" s="471"/>
      <c r="AD37" s="471"/>
      <c r="AE37" s="471"/>
      <c r="AF37" s="471"/>
      <c r="AG37" s="471"/>
      <c r="AH37" s="471"/>
      <c r="AI37" s="468"/>
      <c r="AJ37" s="471"/>
      <c r="AK37" s="471"/>
      <c r="AL37" s="471"/>
      <c r="AM37" s="471"/>
      <c r="AN37" s="471"/>
      <c r="AO37" s="470"/>
      <c r="AP37" s="468"/>
      <c r="AQ37" s="469"/>
      <c r="AR37" s="469"/>
      <c r="AS37" s="470"/>
      <c r="AT37" s="142"/>
      <c r="AU37" s="142"/>
      <c r="AV37" s="142"/>
      <c r="AW37" s="142"/>
      <c r="AX37" s="142"/>
      <c r="AY37" s="142"/>
      <c r="AZ37" s="142"/>
      <c r="BA37" s="142"/>
      <c r="BB37" s="142"/>
      <c r="BC37" s="128"/>
      <c r="BD37" s="142"/>
      <c r="BE37" s="142"/>
      <c r="BF37" s="142"/>
      <c r="BG37" s="142"/>
      <c r="BH37" s="142"/>
      <c r="BI37" s="142"/>
      <c r="BJ37" s="468"/>
      <c r="BK37" s="470"/>
      <c r="BL37" s="468"/>
      <c r="BM37" s="470"/>
      <c r="BN37" s="468"/>
      <c r="BO37" s="468"/>
      <c r="BP37" s="470"/>
      <c r="BQ37" s="470"/>
      <c r="BR37" s="142"/>
      <c r="BS37" s="142"/>
      <c r="BT37" s="142"/>
      <c r="BU37" s="142"/>
      <c r="BV37" s="142"/>
      <c r="BW37" s="128"/>
      <c r="BX37" s="470"/>
      <c r="BY37" s="470"/>
      <c r="BZ37" s="468"/>
      <c r="CA37" s="468"/>
      <c r="CB37" s="470"/>
      <c r="CC37" s="475"/>
      <c r="CD37" s="477" t="str">
        <f t="shared" si="3"/>
        <v/>
      </c>
      <c r="CF37" s="172" t="e">
        <f>VLOOKUP($C37,'入力フォームマスタ（複数一括申請）'!$A$3:$AE$9,2,FALSE)</f>
        <v>#N/A</v>
      </c>
      <c r="CG37" s="172" t="e">
        <f>VLOOKUP($C37,'入力フォームマスタ（複数一括申請）'!$A$3:$AE$9,3,FALSE)</f>
        <v>#N/A</v>
      </c>
      <c r="CH37" s="172" t="e">
        <f>VLOOKUP($C37,'入力フォームマスタ（複数一括申請）'!$A$3:$AE$9,4,FALSE)</f>
        <v>#N/A</v>
      </c>
      <c r="CI37" s="172" t="e">
        <f>VLOOKUP($C37,'入力フォームマスタ（複数一括申請）'!$A$3:$AE$9,5,FALSE)</f>
        <v>#N/A</v>
      </c>
      <c r="CJ37" s="172" t="e">
        <f>VLOOKUP($C37,'入力フォームマスタ（複数一括申請）'!$A$3:$AE$9,6,FALSE)</f>
        <v>#N/A</v>
      </c>
      <c r="CK37" s="172" t="e">
        <f>VLOOKUP($C37,'入力フォームマスタ（複数一括申請）'!$A$3:$AE$9,7,FALSE)</f>
        <v>#N/A</v>
      </c>
      <c r="CL37" s="172" t="e">
        <f>VLOOKUP($C37,'入力フォームマスタ（複数一括申請）'!$A$3:$AE$9,8,FALSE)</f>
        <v>#N/A</v>
      </c>
      <c r="CM37" s="172" t="e">
        <f>IF(AND($C37&gt;0,$H37='入力フォームマスタ（複数一括申請）'!$C$22),"×",VLOOKUP($C37,'入力フォームマスタ（複数一括申請）'!$A$3:$AE$9,9,FALSE))</f>
        <v>#N/A</v>
      </c>
      <c r="CN37" s="172" t="e">
        <f t="shared" ref="CN37:CO37" si="65">CM37</f>
        <v>#N/A</v>
      </c>
      <c r="CO37" s="172" t="e">
        <f t="shared" si="65"/>
        <v>#N/A</v>
      </c>
      <c r="CP37" s="172" t="e">
        <f>IF(AND($C37&gt;0,$H37='入力フォームマスタ（複数一括申請）'!$C$22),"×",VLOOKUP($C37,'入力フォームマスタ（複数一括申請）'!$A$3:$AE$9,10,FALSE))</f>
        <v>#N/A</v>
      </c>
      <c r="CQ37" s="172" t="e">
        <f>IF(AND($C37&gt;0,$H37='入力フォームマスタ（複数一括申請）'!$C$22),"×",VLOOKUP($C37,'入力フォームマスタ（複数一括申請）'!$A$3:$AE$9,11,FALSE))</f>
        <v>#N/A</v>
      </c>
      <c r="CR37" s="172" t="e">
        <f>IF($AI37='入力フォームマスタ（複数一括申請）'!$D$16,'入力フォームマスタ（複数一括申請）'!$B$5,IF(OR($H37='入力フォームマスタ（複数一括申請）'!$C$21,$H37='入力フォームマスタ（複数一括申請）'!$C$22,$H37='入力フォームマスタ（複数一括申請）'!$C$24),"×",VLOOKUP($C37,'入力フォームマスタ（複数一括申請）'!$A$3:$AE$9,12,FALSE)))</f>
        <v>#N/A</v>
      </c>
      <c r="CS37" s="172" t="e">
        <f>IF(OR($H37='入力フォームマスタ（複数一括申請）'!$C$21,$H37='入力フォームマスタ（複数一括申請）'!$C$22,$H37='入力フォームマスタ（複数一括申請）'!$C$24),"×",VLOOKUP($C37,'入力フォームマスタ（複数一括申請）'!$A$3:$AE$9,13,FALSE))</f>
        <v>#N/A</v>
      </c>
      <c r="CT37" s="172" t="e">
        <f>IF(AND(3&lt;$C37,$C37&lt;7),VLOOKUP($C37,'入力フォームマスタ（複数一括申請）'!$A$3:$AE$9,14,FALSE),IF(AND($C37=3,OR($H37='入力フォームマスタ（複数一括申請）'!$C$16,$H37='入力フォームマスタ（複数一括申請）'!$C$17)),VLOOKUP($C37,'入力フォームマスタ（複数一括申請）'!$A$3:$AE$9,14,FALSE),IF(OR($H37='入力フォームマスタ（複数一括申請）'!$C$16,$H37='入力フォームマスタ（複数一括申請）'!$C$17),'入力フォームマスタ（複数一括申請）'!$B$5,IF($H37="",VLOOKUP($C37,'入力フォームマスタ（複数一括申請）'!$A$3:$AE$9,14,FALSE),"×"))))</f>
        <v>#N/A</v>
      </c>
      <c r="CU37" s="172" t="e">
        <f>IF(OR($C37=4,$C37=5),VLOOKUP($C37,'入力フォームマスタ（複数一括申請）'!$A$3:$AE$9,15,FALSE),IF(AND(OR($C37&lt;2,$C37&gt;3),$H37='入力フォームマスタ（複数一括申請）'!$C$17),'入力フォームマスタ（複数一括申請）'!$B$5,IF(OR($H37='入力フォームマスタ（複数一括申請）'!$C$16,$H37='入力フォームマスタ（複数一括申請）'!$C$21,$H37='入力フォームマスタ（複数一括申請）'!$C$22,$H37='入力フォームマスタ（複数一括申請）'!$C$23),"×",IF(OR($H37='入力フォームマスタ（複数一括申請）'!$C$18,$H37='入力フォームマスタ（複数一括申請）'!$C$19,$H37='入力フォームマスタ（複数一括申請）'!$C$20,$H37='入力フォームマスタ（複数一括申請）'!$C$24),"○",VLOOKUP($C37,'入力フォームマスタ（複数一括申請）'!$A$3:$AE$9,15,FALSE)))))</f>
        <v>#N/A</v>
      </c>
      <c r="CV37" s="172" t="e">
        <f>IF(OR($H37='入力フォームマスタ（複数一括申請）'!$C$16,$H37='入力フォームマスタ（複数一括申請）'!$C$21,$H37='入力フォームマスタ（複数一括申請）'!$C$22),"×",VLOOKUP($C37,'入力フォームマスタ（複数一括申請）'!$A$3:$AE$9,16,FALSE))</f>
        <v>#N/A</v>
      </c>
      <c r="CW37" s="172" t="e">
        <f>IF(OR($H37='入力フォームマスタ（複数一括申請）'!$C$21,$H37='入力フォームマスタ（複数一括申請）'!$C$22,$H37='入力フォームマスタ（複数一括申請）'!$C$24),"×",VLOOKUP($C37,'入力フォームマスタ（複数一括申請）'!$A$3:$AE$9,17,FALSE))</f>
        <v>#N/A</v>
      </c>
      <c r="CX37" s="172" t="e">
        <f t="shared" ref="CX37:CY37" si="66">CW37</f>
        <v>#N/A</v>
      </c>
      <c r="CY37" s="172" t="e">
        <f t="shared" si="66"/>
        <v>#N/A</v>
      </c>
      <c r="CZ37" s="172" t="e">
        <f t="shared" si="6"/>
        <v>#N/A</v>
      </c>
      <c r="DA37" s="172" t="e">
        <f t="shared" si="7"/>
        <v>#N/A</v>
      </c>
      <c r="DB37" s="172" t="e">
        <f t="shared" si="8"/>
        <v>#N/A</v>
      </c>
      <c r="DC37" s="172" t="e">
        <f t="shared" si="9"/>
        <v>#N/A</v>
      </c>
      <c r="DD37" s="172" t="e">
        <f t="shared" si="10"/>
        <v>#N/A</v>
      </c>
      <c r="DE37" s="172" t="e">
        <f>VLOOKUP($C37,'入力フォームマスタ（複数一括申請）'!$A$3:$AE$9,18,FALSE)</f>
        <v>#N/A</v>
      </c>
      <c r="DF37" s="172" t="e">
        <f>IF(OR(H37='入力フォームマスタ（複数一括申請）'!$C$16,'入力フォーム（複数一括申請）'!H37='入力フォームマスタ（複数一括申請）'!$C$17,'入力フォーム（複数一括申請）'!H37='入力フォームマスタ（複数一括申請）'!$C$21,'入力フォーム（複数一括申請）'!H37='入力フォームマスタ（複数一括申請）'!$C$22,'入力フォーム（複数一括申請）'!H37='入力フォームマスタ（複数一括申請）'!$C$23),"×",VLOOKUP($C37,'入力フォームマスタ（複数一括申請）'!$A$3:$AE$9,19,FALSE))</f>
        <v>#N/A</v>
      </c>
      <c r="DG37" s="172" t="e">
        <f>VLOOKUP($C37,'入力フォームマスタ（複数一括申請）'!$A$3:$AE$9,20,FALSE)</f>
        <v>#N/A</v>
      </c>
      <c r="DH37" s="172" t="e">
        <f>VLOOKUP($C37,'入力フォームマスタ（複数一括申請）'!$A$3:$AE$9,21,FALSE)</f>
        <v>#N/A</v>
      </c>
      <c r="DI37" s="172" t="e">
        <f>VLOOKUP($C37,'入力フォームマスタ（複数一括申請）'!$A$3:$AE$9,22,FALSE)</f>
        <v>#N/A</v>
      </c>
      <c r="DJ37" s="174" t="e">
        <f>IF($C37="",VLOOKUP($C37,'入力フォームマスタ（複数一括申請）'!$A$3:$AE$9,23,FALSE),IF($C37&lt;7,VLOOKUP($C37,'入力フォームマスタ（複数一括申請）'!$A$3:$AE$9,23,FALSE),"×"))</f>
        <v>#N/A</v>
      </c>
      <c r="DK37" s="174" t="e">
        <f>IF($C37="",VLOOKUP($C37,'入力フォームマスタ（複数一括申請）'!$A$3:$AE$9,23,FALSE),IF($C37=7,VLOOKUP($C37,'入力フォームマスタ（複数一括申請）'!$A$3:$AE$9,23,FALSE),"×"))</f>
        <v>#N/A</v>
      </c>
      <c r="DL37" s="174" t="str">
        <f t="shared" si="11"/>
        <v/>
      </c>
      <c r="DM37" s="174" t="str">
        <f>IFERROR(VLOOKUP($H37,'入力フォームマスタ（複数一括申請）'!$C$28:$D$36,2,FALSE),"")</f>
        <v/>
      </c>
      <c r="DN37" s="176" t="str">
        <f t="shared" si="12"/>
        <v/>
      </c>
      <c r="DO37" s="176" t="str">
        <f t="shared" si="13"/>
        <v/>
      </c>
      <c r="DP37" s="186" t="str">
        <f t="shared" si="14"/>
        <v/>
      </c>
      <c r="DQ37" s="187" t="str">
        <f t="shared" si="1"/>
        <v/>
      </c>
    </row>
    <row r="38" spans="1:121" ht="33.75" customHeight="1" x14ac:dyDescent="0.4">
      <c r="A38" s="106"/>
      <c r="B38" s="127">
        <v>29</v>
      </c>
      <c r="C38" s="147" t="str">
        <f t="shared" si="2"/>
        <v/>
      </c>
      <c r="D38" s="466"/>
      <c r="E38" s="467"/>
      <c r="F38" s="468"/>
      <c r="G38" s="469"/>
      <c r="H38" s="470"/>
      <c r="I38" s="470"/>
      <c r="J38" s="470"/>
      <c r="K38" s="469"/>
      <c r="L38" s="470"/>
      <c r="M38" s="470"/>
      <c r="N38" s="469"/>
      <c r="O38" s="469"/>
      <c r="P38" s="469"/>
      <c r="Q38" s="468"/>
      <c r="R38" s="470"/>
      <c r="S38" s="470"/>
      <c r="T38" s="468"/>
      <c r="U38" s="468"/>
      <c r="V38" s="471"/>
      <c r="W38" s="472"/>
      <c r="X38" s="471"/>
      <c r="Y38" s="471"/>
      <c r="Z38" s="471"/>
      <c r="AA38" s="471"/>
      <c r="AB38" s="471"/>
      <c r="AC38" s="471"/>
      <c r="AD38" s="471"/>
      <c r="AE38" s="471"/>
      <c r="AF38" s="471"/>
      <c r="AG38" s="471"/>
      <c r="AH38" s="471"/>
      <c r="AI38" s="468"/>
      <c r="AJ38" s="471"/>
      <c r="AK38" s="471"/>
      <c r="AL38" s="471"/>
      <c r="AM38" s="471"/>
      <c r="AN38" s="471"/>
      <c r="AO38" s="470"/>
      <c r="AP38" s="468"/>
      <c r="AQ38" s="469"/>
      <c r="AR38" s="469"/>
      <c r="AS38" s="470"/>
      <c r="AT38" s="142"/>
      <c r="AU38" s="142"/>
      <c r="AV38" s="142"/>
      <c r="AW38" s="142"/>
      <c r="AX38" s="142"/>
      <c r="AY38" s="142"/>
      <c r="AZ38" s="142"/>
      <c r="BA38" s="142"/>
      <c r="BB38" s="142"/>
      <c r="BC38" s="128"/>
      <c r="BD38" s="142"/>
      <c r="BE38" s="142"/>
      <c r="BF38" s="142"/>
      <c r="BG38" s="142"/>
      <c r="BH38" s="142"/>
      <c r="BI38" s="142"/>
      <c r="BJ38" s="468"/>
      <c r="BK38" s="470"/>
      <c r="BL38" s="468"/>
      <c r="BM38" s="470"/>
      <c r="BN38" s="468"/>
      <c r="BO38" s="468"/>
      <c r="BP38" s="470"/>
      <c r="BQ38" s="470"/>
      <c r="BR38" s="142"/>
      <c r="BS38" s="142"/>
      <c r="BT38" s="142"/>
      <c r="BU38" s="142"/>
      <c r="BV38" s="142"/>
      <c r="BW38" s="128"/>
      <c r="BX38" s="470"/>
      <c r="BY38" s="470"/>
      <c r="BZ38" s="468"/>
      <c r="CA38" s="468"/>
      <c r="CB38" s="470"/>
      <c r="CC38" s="475"/>
      <c r="CD38" s="477" t="str">
        <f t="shared" si="3"/>
        <v/>
      </c>
      <c r="CF38" s="172" t="e">
        <f>VLOOKUP($C38,'入力フォームマスタ（複数一括申請）'!$A$3:$AE$9,2,FALSE)</f>
        <v>#N/A</v>
      </c>
      <c r="CG38" s="172" t="e">
        <f>VLOOKUP($C38,'入力フォームマスタ（複数一括申請）'!$A$3:$AE$9,3,FALSE)</f>
        <v>#N/A</v>
      </c>
      <c r="CH38" s="172" t="e">
        <f>VLOOKUP($C38,'入力フォームマスタ（複数一括申請）'!$A$3:$AE$9,4,FALSE)</f>
        <v>#N/A</v>
      </c>
      <c r="CI38" s="172" t="e">
        <f>VLOOKUP($C38,'入力フォームマスタ（複数一括申請）'!$A$3:$AE$9,5,FALSE)</f>
        <v>#N/A</v>
      </c>
      <c r="CJ38" s="172" t="e">
        <f>VLOOKUP($C38,'入力フォームマスタ（複数一括申請）'!$A$3:$AE$9,6,FALSE)</f>
        <v>#N/A</v>
      </c>
      <c r="CK38" s="172" t="e">
        <f>VLOOKUP($C38,'入力フォームマスタ（複数一括申請）'!$A$3:$AE$9,7,FALSE)</f>
        <v>#N/A</v>
      </c>
      <c r="CL38" s="172" t="e">
        <f>VLOOKUP($C38,'入力フォームマスタ（複数一括申請）'!$A$3:$AE$9,8,FALSE)</f>
        <v>#N/A</v>
      </c>
      <c r="CM38" s="172" t="e">
        <f>IF(AND($C38&gt;0,$H38='入力フォームマスタ（複数一括申請）'!$C$22),"×",VLOOKUP($C38,'入力フォームマスタ（複数一括申請）'!$A$3:$AE$9,9,FALSE))</f>
        <v>#N/A</v>
      </c>
      <c r="CN38" s="172" t="e">
        <f t="shared" ref="CN38:CO38" si="67">CM38</f>
        <v>#N/A</v>
      </c>
      <c r="CO38" s="172" t="e">
        <f t="shared" si="67"/>
        <v>#N/A</v>
      </c>
      <c r="CP38" s="172" t="e">
        <f>IF(AND($C38&gt;0,$H38='入力フォームマスタ（複数一括申請）'!$C$22),"×",VLOOKUP($C38,'入力フォームマスタ（複数一括申請）'!$A$3:$AE$9,10,FALSE))</f>
        <v>#N/A</v>
      </c>
      <c r="CQ38" s="172" t="e">
        <f>IF(AND($C38&gt;0,$H38='入力フォームマスタ（複数一括申請）'!$C$22),"×",VLOOKUP($C38,'入力フォームマスタ（複数一括申請）'!$A$3:$AE$9,11,FALSE))</f>
        <v>#N/A</v>
      </c>
      <c r="CR38" s="172" t="e">
        <f>IF($AI38='入力フォームマスタ（複数一括申請）'!$D$16,'入力フォームマスタ（複数一括申請）'!$B$5,IF(OR($H38='入力フォームマスタ（複数一括申請）'!$C$21,$H38='入力フォームマスタ（複数一括申請）'!$C$22,$H38='入力フォームマスタ（複数一括申請）'!$C$24),"×",VLOOKUP($C38,'入力フォームマスタ（複数一括申請）'!$A$3:$AE$9,12,FALSE)))</f>
        <v>#N/A</v>
      </c>
      <c r="CS38" s="172" t="e">
        <f>IF(OR($H38='入力フォームマスタ（複数一括申請）'!$C$21,$H38='入力フォームマスタ（複数一括申請）'!$C$22,$H38='入力フォームマスタ（複数一括申請）'!$C$24),"×",VLOOKUP($C38,'入力フォームマスタ（複数一括申請）'!$A$3:$AE$9,13,FALSE))</f>
        <v>#N/A</v>
      </c>
      <c r="CT38" s="172" t="e">
        <f>IF(AND(3&lt;$C38,$C38&lt;7),VLOOKUP($C38,'入力フォームマスタ（複数一括申請）'!$A$3:$AE$9,14,FALSE),IF(AND($C38=3,OR($H38='入力フォームマスタ（複数一括申請）'!$C$16,$H38='入力フォームマスタ（複数一括申請）'!$C$17)),VLOOKUP($C38,'入力フォームマスタ（複数一括申請）'!$A$3:$AE$9,14,FALSE),IF(OR($H38='入力フォームマスタ（複数一括申請）'!$C$16,$H38='入力フォームマスタ（複数一括申請）'!$C$17),'入力フォームマスタ（複数一括申請）'!$B$5,IF($H38="",VLOOKUP($C38,'入力フォームマスタ（複数一括申請）'!$A$3:$AE$9,14,FALSE),"×"))))</f>
        <v>#N/A</v>
      </c>
      <c r="CU38" s="172" t="e">
        <f>IF(OR($C38=4,$C38=5),VLOOKUP($C38,'入力フォームマスタ（複数一括申請）'!$A$3:$AE$9,15,FALSE),IF(AND(OR($C38&lt;2,$C38&gt;3),$H38='入力フォームマスタ（複数一括申請）'!$C$17),'入力フォームマスタ（複数一括申請）'!$B$5,IF(OR($H38='入力フォームマスタ（複数一括申請）'!$C$16,$H38='入力フォームマスタ（複数一括申請）'!$C$21,$H38='入力フォームマスタ（複数一括申請）'!$C$22,$H38='入力フォームマスタ（複数一括申請）'!$C$23),"×",IF(OR($H38='入力フォームマスタ（複数一括申請）'!$C$18,$H38='入力フォームマスタ（複数一括申請）'!$C$19,$H38='入力フォームマスタ（複数一括申請）'!$C$20,$H38='入力フォームマスタ（複数一括申請）'!$C$24),"○",VLOOKUP($C38,'入力フォームマスタ（複数一括申請）'!$A$3:$AE$9,15,FALSE)))))</f>
        <v>#N/A</v>
      </c>
      <c r="CV38" s="172" t="e">
        <f>IF(OR($H38='入力フォームマスタ（複数一括申請）'!$C$16,$H38='入力フォームマスタ（複数一括申請）'!$C$21,$H38='入力フォームマスタ（複数一括申請）'!$C$22),"×",VLOOKUP($C38,'入力フォームマスタ（複数一括申請）'!$A$3:$AE$9,16,FALSE))</f>
        <v>#N/A</v>
      </c>
      <c r="CW38" s="172" t="e">
        <f>IF(OR($H38='入力フォームマスタ（複数一括申請）'!$C$21,$H38='入力フォームマスタ（複数一括申請）'!$C$22,$H38='入力フォームマスタ（複数一括申請）'!$C$24),"×",VLOOKUP($C38,'入力フォームマスタ（複数一括申請）'!$A$3:$AE$9,17,FALSE))</f>
        <v>#N/A</v>
      </c>
      <c r="CX38" s="172" t="e">
        <f t="shared" ref="CX38:CY38" si="68">CW38</f>
        <v>#N/A</v>
      </c>
      <c r="CY38" s="172" t="e">
        <f t="shared" si="68"/>
        <v>#N/A</v>
      </c>
      <c r="CZ38" s="172" t="e">
        <f t="shared" si="6"/>
        <v>#N/A</v>
      </c>
      <c r="DA38" s="172" t="e">
        <f t="shared" si="7"/>
        <v>#N/A</v>
      </c>
      <c r="DB38" s="172" t="e">
        <f t="shared" si="8"/>
        <v>#N/A</v>
      </c>
      <c r="DC38" s="172" t="e">
        <f t="shared" si="9"/>
        <v>#N/A</v>
      </c>
      <c r="DD38" s="172" t="e">
        <f t="shared" si="10"/>
        <v>#N/A</v>
      </c>
      <c r="DE38" s="172" t="e">
        <f>VLOOKUP($C38,'入力フォームマスタ（複数一括申請）'!$A$3:$AE$9,18,FALSE)</f>
        <v>#N/A</v>
      </c>
      <c r="DF38" s="172" t="e">
        <f>IF(OR(H38='入力フォームマスタ（複数一括申請）'!$C$16,'入力フォーム（複数一括申請）'!H38='入力フォームマスタ（複数一括申請）'!$C$17,'入力フォーム（複数一括申請）'!H38='入力フォームマスタ（複数一括申請）'!$C$21,'入力フォーム（複数一括申請）'!H38='入力フォームマスタ（複数一括申請）'!$C$22,'入力フォーム（複数一括申請）'!H38='入力フォームマスタ（複数一括申請）'!$C$23),"×",VLOOKUP($C38,'入力フォームマスタ（複数一括申請）'!$A$3:$AE$9,19,FALSE))</f>
        <v>#N/A</v>
      </c>
      <c r="DG38" s="172" t="e">
        <f>VLOOKUP($C38,'入力フォームマスタ（複数一括申請）'!$A$3:$AE$9,20,FALSE)</f>
        <v>#N/A</v>
      </c>
      <c r="DH38" s="172" t="e">
        <f>VLOOKUP($C38,'入力フォームマスタ（複数一括申請）'!$A$3:$AE$9,21,FALSE)</f>
        <v>#N/A</v>
      </c>
      <c r="DI38" s="172" t="e">
        <f>VLOOKUP($C38,'入力フォームマスタ（複数一括申請）'!$A$3:$AE$9,22,FALSE)</f>
        <v>#N/A</v>
      </c>
      <c r="DJ38" s="174" t="e">
        <f>IF($C38="",VLOOKUP($C38,'入力フォームマスタ（複数一括申請）'!$A$3:$AE$9,23,FALSE),IF($C38&lt;7,VLOOKUP($C38,'入力フォームマスタ（複数一括申請）'!$A$3:$AE$9,23,FALSE),"×"))</f>
        <v>#N/A</v>
      </c>
      <c r="DK38" s="174" t="e">
        <f>IF($C38="",VLOOKUP($C38,'入力フォームマスタ（複数一括申請）'!$A$3:$AE$9,23,FALSE),IF($C38=7,VLOOKUP($C38,'入力フォームマスタ（複数一括申請）'!$A$3:$AE$9,23,FALSE),"×"))</f>
        <v>#N/A</v>
      </c>
      <c r="DL38" s="174" t="str">
        <f t="shared" si="11"/>
        <v/>
      </c>
      <c r="DM38" s="174" t="str">
        <f>IFERROR(VLOOKUP($H38,'入力フォームマスタ（複数一括申請）'!$C$28:$D$36,2,FALSE),"")</f>
        <v/>
      </c>
      <c r="DN38" s="176" t="str">
        <f t="shared" si="12"/>
        <v/>
      </c>
      <c r="DO38" s="176" t="str">
        <f t="shared" si="13"/>
        <v/>
      </c>
      <c r="DP38" s="186" t="str">
        <f t="shared" si="14"/>
        <v/>
      </c>
      <c r="DQ38" s="187" t="str">
        <f t="shared" si="1"/>
        <v/>
      </c>
    </row>
    <row r="39" spans="1:121" ht="33.75" customHeight="1" x14ac:dyDescent="0.4">
      <c r="A39" s="106"/>
      <c r="B39" s="127">
        <v>30</v>
      </c>
      <c r="C39" s="147" t="str">
        <f t="shared" si="2"/>
        <v/>
      </c>
      <c r="D39" s="466"/>
      <c r="E39" s="467"/>
      <c r="F39" s="468"/>
      <c r="G39" s="469"/>
      <c r="H39" s="470"/>
      <c r="I39" s="470"/>
      <c r="J39" s="470"/>
      <c r="K39" s="469"/>
      <c r="L39" s="470"/>
      <c r="M39" s="470"/>
      <c r="N39" s="469"/>
      <c r="O39" s="469"/>
      <c r="P39" s="469"/>
      <c r="Q39" s="468"/>
      <c r="R39" s="470"/>
      <c r="S39" s="470"/>
      <c r="T39" s="468"/>
      <c r="U39" s="468"/>
      <c r="V39" s="471"/>
      <c r="W39" s="472"/>
      <c r="X39" s="471"/>
      <c r="Y39" s="471"/>
      <c r="Z39" s="471"/>
      <c r="AA39" s="471"/>
      <c r="AB39" s="471"/>
      <c r="AC39" s="471"/>
      <c r="AD39" s="471"/>
      <c r="AE39" s="471"/>
      <c r="AF39" s="471"/>
      <c r="AG39" s="471"/>
      <c r="AH39" s="471"/>
      <c r="AI39" s="468"/>
      <c r="AJ39" s="471"/>
      <c r="AK39" s="471"/>
      <c r="AL39" s="471"/>
      <c r="AM39" s="471"/>
      <c r="AN39" s="471"/>
      <c r="AO39" s="470"/>
      <c r="AP39" s="468"/>
      <c r="AQ39" s="469"/>
      <c r="AR39" s="469"/>
      <c r="AS39" s="470"/>
      <c r="AT39" s="142"/>
      <c r="AU39" s="142"/>
      <c r="AV39" s="142"/>
      <c r="AW39" s="142"/>
      <c r="AX39" s="142"/>
      <c r="AY39" s="142"/>
      <c r="AZ39" s="142"/>
      <c r="BA39" s="142"/>
      <c r="BB39" s="142"/>
      <c r="BC39" s="128"/>
      <c r="BD39" s="142"/>
      <c r="BE39" s="142"/>
      <c r="BF39" s="142"/>
      <c r="BG39" s="142"/>
      <c r="BH39" s="142"/>
      <c r="BI39" s="142"/>
      <c r="BJ39" s="468"/>
      <c r="BK39" s="470"/>
      <c r="BL39" s="468"/>
      <c r="BM39" s="470"/>
      <c r="BN39" s="468"/>
      <c r="BO39" s="468"/>
      <c r="BP39" s="470"/>
      <c r="BQ39" s="470"/>
      <c r="BR39" s="142"/>
      <c r="BS39" s="142"/>
      <c r="BT39" s="142"/>
      <c r="BU39" s="142"/>
      <c r="BV39" s="142"/>
      <c r="BW39" s="128"/>
      <c r="BX39" s="470"/>
      <c r="BY39" s="470"/>
      <c r="BZ39" s="468"/>
      <c r="CA39" s="468"/>
      <c r="CB39" s="470"/>
      <c r="CC39" s="475"/>
      <c r="CD39" s="477" t="str">
        <f t="shared" si="3"/>
        <v/>
      </c>
      <c r="CF39" s="172" t="e">
        <f>VLOOKUP($C39,'入力フォームマスタ（複数一括申請）'!$A$3:$AE$9,2,FALSE)</f>
        <v>#N/A</v>
      </c>
      <c r="CG39" s="172" t="e">
        <f>VLOOKUP($C39,'入力フォームマスタ（複数一括申請）'!$A$3:$AE$9,3,FALSE)</f>
        <v>#N/A</v>
      </c>
      <c r="CH39" s="172" t="e">
        <f>VLOOKUP($C39,'入力フォームマスタ（複数一括申請）'!$A$3:$AE$9,4,FALSE)</f>
        <v>#N/A</v>
      </c>
      <c r="CI39" s="172" t="e">
        <f>VLOOKUP($C39,'入力フォームマスタ（複数一括申請）'!$A$3:$AE$9,5,FALSE)</f>
        <v>#N/A</v>
      </c>
      <c r="CJ39" s="172" t="e">
        <f>VLOOKUP($C39,'入力フォームマスタ（複数一括申請）'!$A$3:$AE$9,6,FALSE)</f>
        <v>#N/A</v>
      </c>
      <c r="CK39" s="172" t="e">
        <f>VLOOKUP($C39,'入力フォームマスタ（複数一括申請）'!$A$3:$AE$9,7,FALSE)</f>
        <v>#N/A</v>
      </c>
      <c r="CL39" s="172" t="e">
        <f>VLOOKUP($C39,'入力フォームマスタ（複数一括申請）'!$A$3:$AE$9,8,FALSE)</f>
        <v>#N/A</v>
      </c>
      <c r="CM39" s="172" t="e">
        <f>IF(AND($C39&gt;0,$H39='入力フォームマスタ（複数一括申請）'!$C$22),"×",VLOOKUP($C39,'入力フォームマスタ（複数一括申請）'!$A$3:$AE$9,9,FALSE))</f>
        <v>#N/A</v>
      </c>
      <c r="CN39" s="172" t="e">
        <f t="shared" ref="CN39:CO39" si="69">CM39</f>
        <v>#N/A</v>
      </c>
      <c r="CO39" s="172" t="e">
        <f t="shared" si="69"/>
        <v>#N/A</v>
      </c>
      <c r="CP39" s="172" t="e">
        <f>IF(AND($C39&gt;0,$H39='入力フォームマスタ（複数一括申請）'!$C$22),"×",VLOOKUP($C39,'入力フォームマスタ（複数一括申請）'!$A$3:$AE$9,10,FALSE))</f>
        <v>#N/A</v>
      </c>
      <c r="CQ39" s="172" t="e">
        <f>IF(AND($C39&gt;0,$H39='入力フォームマスタ（複数一括申請）'!$C$22),"×",VLOOKUP($C39,'入力フォームマスタ（複数一括申請）'!$A$3:$AE$9,11,FALSE))</f>
        <v>#N/A</v>
      </c>
      <c r="CR39" s="172" t="e">
        <f>IF($AI39='入力フォームマスタ（複数一括申請）'!$D$16,'入力フォームマスタ（複数一括申請）'!$B$5,IF(OR($H39='入力フォームマスタ（複数一括申請）'!$C$21,$H39='入力フォームマスタ（複数一括申請）'!$C$22,$H39='入力フォームマスタ（複数一括申請）'!$C$24),"×",VLOOKUP($C39,'入力フォームマスタ（複数一括申請）'!$A$3:$AE$9,12,FALSE)))</f>
        <v>#N/A</v>
      </c>
      <c r="CS39" s="172" t="e">
        <f>IF(OR($H39='入力フォームマスタ（複数一括申請）'!$C$21,$H39='入力フォームマスタ（複数一括申請）'!$C$22,$H39='入力フォームマスタ（複数一括申請）'!$C$24),"×",VLOOKUP($C39,'入力フォームマスタ（複数一括申請）'!$A$3:$AE$9,13,FALSE))</f>
        <v>#N/A</v>
      </c>
      <c r="CT39" s="172" t="e">
        <f>IF(AND(3&lt;$C39,$C39&lt;7),VLOOKUP($C39,'入力フォームマスタ（複数一括申請）'!$A$3:$AE$9,14,FALSE),IF(AND($C39=3,OR($H39='入力フォームマスタ（複数一括申請）'!$C$16,$H39='入力フォームマスタ（複数一括申請）'!$C$17)),VLOOKUP($C39,'入力フォームマスタ（複数一括申請）'!$A$3:$AE$9,14,FALSE),IF(OR($H39='入力フォームマスタ（複数一括申請）'!$C$16,$H39='入力フォームマスタ（複数一括申請）'!$C$17),'入力フォームマスタ（複数一括申請）'!$B$5,IF($H39="",VLOOKUP($C39,'入力フォームマスタ（複数一括申請）'!$A$3:$AE$9,14,FALSE),"×"))))</f>
        <v>#N/A</v>
      </c>
      <c r="CU39" s="172" t="e">
        <f>IF(OR($C39=4,$C39=5),VLOOKUP($C39,'入力フォームマスタ（複数一括申請）'!$A$3:$AE$9,15,FALSE),IF(AND(OR($C39&lt;2,$C39&gt;3),$H39='入力フォームマスタ（複数一括申請）'!$C$17),'入力フォームマスタ（複数一括申請）'!$B$5,IF(OR($H39='入力フォームマスタ（複数一括申請）'!$C$16,$H39='入力フォームマスタ（複数一括申請）'!$C$21,$H39='入力フォームマスタ（複数一括申請）'!$C$22,$H39='入力フォームマスタ（複数一括申請）'!$C$23),"×",IF(OR($H39='入力フォームマスタ（複数一括申請）'!$C$18,$H39='入力フォームマスタ（複数一括申請）'!$C$19,$H39='入力フォームマスタ（複数一括申請）'!$C$20,$H39='入力フォームマスタ（複数一括申請）'!$C$24),"○",VLOOKUP($C39,'入力フォームマスタ（複数一括申請）'!$A$3:$AE$9,15,FALSE)))))</f>
        <v>#N/A</v>
      </c>
      <c r="CV39" s="172" t="e">
        <f>IF(OR($H39='入力フォームマスタ（複数一括申請）'!$C$16,$H39='入力フォームマスタ（複数一括申請）'!$C$21,$H39='入力フォームマスタ（複数一括申請）'!$C$22),"×",VLOOKUP($C39,'入力フォームマスタ（複数一括申請）'!$A$3:$AE$9,16,FALSE))</f>
        <v>#N/A</v>
      </c>
      <c r="CW39" s="172" t="e">
        <f>IF(OR($H39='入力フォームマスタ（複数一括申請）'!$C$21,$H39='入力フォームマスタ（複数一括申請）'!$C$22,$H39='入力フォームマスタ（複数一括申請）'!$C$24),"×",VLOOKUP($C39,'入力フォームマスタ（複数一括申請）'!$A$3:$AE$9,17,FALSE))</f>
        <v>#N/A</v>
      </c>
      <c r="CX39" s="172" t="e">
        <f t="shared" ref="CX39:CY39" si="70">CW39</f>
        <v>#N/A</v>
      </c>
      <c r="CY39" s="172" t="e">
        <f t="shared" si="70"/>
        <v>#N/A</v>
      </c>
      <c r="CZ39" s="172" t="e">
        <f t="shared" si="6"/>
        <v>#N/A</v>
      </c>
      <c r="DA39" s="172" t="e">
        <f t="shared" si="7"/>
        <v>#N/A</v>
      </c>
      <c r="DB39" s="172" t="e">
        <f t="shared" si="8"/>
        <v>#N/A</v>
      </c>
      <c r="DC39" s="172" t="e">
        <f t="shared" si="9"/>
        <v>#N/A</v>
      </c>
      <c r="DD39" s="172" t="e">
        <f t="shared" si="10"/>
        <v>#N/A</v>
      </c>
      <c r="DE39" s="172" t="e">
        <f>VLOOKUP($C39,'入力フォームマスタ（複数一括申請）'!$A$3:$AE$9,18,FALSE)</f>
        <v>#N/A</v>
      </c>
      <c r="DF39" s="172" t="e">
        <f>IF(OR(H39='入力フォームマスタ（複数一括申請）'!$C$16,'入力フォーム（複数一括申請）'!H39='入力フォームマスタ（複数一括申請）'!$C$17,'入力フォーム（複数一括申請）'!H39='入力フォームマスタ（複数一括申請）'!$C$21,'入力フォーム（複数一括申請）'!H39='入力フォームマスタ（複数一括申請）'!$C$22,'入力フォーム（複数一括申請）'!H39='入力フォームマスタ（複数一括申請）'!$C$23),"×",VLOOKUP($C39,'入力フォームマスタ（複数一括申請）'!$A$3:$AE$9,19,FALSE))</f>
        <v>#N/A</v>
      </c>
      <c r="DG39" s="172" t="e">
        <f>VLOOKUP($C39,'入力フォームマスタ（複数一括申請）'!$A$3:$AE$9,20,FALSE)</f>
        <v>#N/A</v>
      </c>
      <c r="DH39" s="172" t="e">
        <f>VLOOKUP($C39,'入力フォームマスタ（複数一括申請）'!$A$3:$AE$9,21,FALSE)</f>
        <v>#N/A</v>
      </c>
      <c r="DI39" s="172" t="e">
        <f>VLOOKUP($C39,'入力フォームマスタ（複数一括申請）'!$A$3:$AE$9,22,FALSE)</f>
        <v>#N/A</v>
      </c>
      <c r="DJ39" s="174" t="e">
        <f>IF($C39="",VLOOKUP($C39,'入力フォームマスタ（複数一括申請）'!$A$3:$AE$9,23,FALSE),IF($C39&lt;7,VLOOKUP($C39,'入力フォームマスタ（複数一括申請）'!$A$3:$AE$9,23,FALSE),"×"))</f>
        <v>#N/A</v>
      </c>
      <c r="DK39" s="174" t="e">
        <f>IF($C39="",VLOOKUP($C39,'入力フォームマスタ（複数一括申請）'!$A$3:$AE$9,23,FALSE),IF($C39=7,VLOOKUP($C39,'入力フォームマスタ（複数一括申請）'!$A$3:$AE$9,23,FALSE),"×"))</f>
        <v>#N/A</v>
      </c>
      <c r="DL39" s="174" t="str">
        <f t="shared" si="11"/>
        <v/>
      </c>
      <c r="DM39" s="174" t="str">
        <f>IFERROR(VLOOKUP($H39,'入力フォームマスタ（複数一括申請）'!$C$28:$D$36,2,FALSE),"")</f>
        <v/>
      </c>
      <c r="DN39" s="176" t="str">
        <f t="shared" si="12"/>
        <v/>
      </c>
      <c r="DO39" s="176" t="str">
        <f t="shared" si="13"/>
        <v/>
      </c>
      <c r="DP39" s="186" t="str">
        <f t="shared" si="14"/>
        <v/>
      </c>
      <c r="DQ39" s="187" t="str">
        <f t="shared" si="1"/>
        <v/>
      </c>
    </row>
    <row r="40" spans="1:121" ht="33.75" customHeight="1" x14ac:dyDescent="0.4">
      <c r="A40" s="106"/>
      <c r="B40" s="127">
        <v>31</v>
      </c>
      <c r="C40" s="147" t="str">
        <f t="shared" si="2"/>
        <v/>
      </c>
      <c r="D40" s="466"/>
      <c r="E40" s="467"/>
      <c r="F40" s="468"/>
      <c r="G40" s="469"/>
      <c r="H40" s="470"/>
      <c r="I40" s="470"/>
      <c r="J40" s="470"/>
      <c r="K40" s="469"/>
      <c r="L40" s="470"/>
      <c r="M40" s="470"/>
      <c r="N40" s="469"/>
      <c r="O40" s="469"/>
      <c r="P40" s="469"/>
      <c r="Q40" s="468"/>
      <c r="R40" s="470"/>
      <c r="S40" s="470"/>
      <c r="T40" s="468"/>
      <c r="U40" s="468"/>
      <c r="V40" s="471"/>
      <c r="W40" s="472"/>
      <c r="X40" s="471"/>
      <c r="Y40" s="471"/>
      <c r="Z40" s="471"/>
      <c r="AA40" s="471"/>
      <c r="AB40" s="471"/>
      <c r="AC40" s="471"/>
      <c r="AD40" s="471"/>
      <c r="AE40" s="471"/>
      <c r="AF40" s="471"/>
      <c r="AG40" s="471"/>
      <c r="AH40" s="471"/>
      <c r="AI40" s="468"/>
      <c r="AJ40" s="471"/>
      <c r="AK40" s="471"/>
      <c r="AL40" s="471"/>
      <c r="AM40" s="471"/>
      <c r="AN40" s="471"/>
      <c r="AO40" s="470"/>
      <c r="AP40" s="468"/>
      <c r="AQ40" s="469"/>
      <c r="AR40" s="469"/>
      <c r="AS40" s="470"/>
      <c r="AT40" s="142"/>
      <c r="AU40" s="142"/>
      <c r="AV40" s="142"/>
      <c r="AW40" s="142"/>
      <c r="AX40" s="142"/>
      <c r="AY40" s="142"/>
      <c r="AZ40" s="142"/>
      <c r="BA40" s="142"/>
      <c r="BB40" s="142"/>
      <c r="BC40" s="128"/>
      <c r="BD40" s="142"/>
      <c r="BE40" s="142"/>
      <c r="BF40" s="142"/>
      <c r="BG40" s="142"/>
      <c r="BH40" s="142"/>
      <c r="BI40" s="142"/>
      <c r="BJ40" s="468"/>
      <c r="BK40" s="470"/>
      <c r="BL40" s="468"/>
      <c r="BM40" s="470"/>
      <c r="BN40" s="468"/>
      <c r="BO40" s="468"/>
      <c r="BP40" s="470"/>
      <c r="BQ40" s="470"/>
      <c r="BR40" s="142"/>
      <c r="BS40" s="142"/>
      <c r="BT40" s="142"/>
      <c r="BU40" s="142"/>
      <c r="BV40" s="142"/>
      <c r="BW40" s="128"/>
      <c r="BX40" s="470"/>
      <c r="BY40" s="470"/>
      <c r="BZ40" s="468"/>
      <c r="CA40" s="468"/>
      <c r="CB40" s="470"/>
      <c r="CC40" s="475"/>
      <c r="CD40" s="477" t="str">
        <f t="shared" si="3"/>
        <v/>
      </c>
      <c r="CF40" s="172" t="e">
        <f>VLOOKUP($C40,'入力フォームマスタ（複数一括申請）'!$A$3:$AE$9,2,FALSE)</f>
        <v>#N/A</v>
      </c>
      <c r="CG40" s="172" t="e">
        <f>VLOOKUP($C40,'入力フォームマスタ（複数一括申請）'!$A$3:$AE$9,3,FALSE)</f>
        <v>#N/A</v>
      </c>
      <c r="CH40" s="172" t="e">
        <f>VLOOKUP($C40,'入力フォームマスタ（複数一括申請）'!$A$3:$AE$9,4,FALSE)</f>
        <v>#N/A</v>
      </c>
      <c r="CI40" s="172" t="e">
        <f>VLOOKUP($C40,'入力フォームマスタ（複数一括申請）'!$A$3:$AE$9,5,FALSE)</f>
        <v>#N/A</v>
      </c>
      <c r="CJ40" s="172" t="e">
        <f>VLOOKUP($C40,'入力フォームマスタ（複数一括申請）'!$A$3:$AE$9,6,FALSE)</f>
        <v>#N/A</v>
      </c>
      <c r="CK40" s="172" t="e">
        <f>VLOOKUP($C40,'入力フォームマスタ（複数一括申請）'!$A$3:$AE$9,7,FALSE)</f>
        <v>#N/A</v>
      </c>
      <c r="CL40" s="172" t="e">
        <f>VLOOKUP($C40,'入力フォームマスタ（複数一括申請）'!$A$3:$AE$9,8,FALSE)</f>
        <v>#N/A</v>
      </c>
      <c r="CM40" s="172" t="e">
        <f>IF(AND($C40&gt;0,$H40='入力フォームマスタ（複数一括申請）'!$C$22),"×",VLOOKUP($C40,'入力フォームマスタ（複数一括申請）'!$A$3:$AE$9,9,FALSE))</f>
        <v>#N/A</v>
      </c>
      <c r="CN40" s="172" t="e">
        <f t="shared" ref="CN40:CO40" si="71">CM40</f>
        <v>#N/A</v>
      </c>
      <c r="CO40" s="172" t="e">
        <f t="shared" si="71"/>
        <v>#N/A</v>
      </c>
      <c r="CP40" s="172" t="e">
        <f>IF(AND($C40&gt;0,$H40='入力フォームマスタ（複数一括申請）'!$C$22),"×",VLOOKUP($C40,'入力フォームマスタ（複数一括申請）'!$A$3:$AE$9,10,FALSE))</f>
        <v>#N/A</v>
      </c>
      <c r="CQ40" s="172" t="e">
        <f>IF(AND($C40&gt;0,$H40='入力フォームマスタ（複数一括申請）'!$C$22),"×",VLOOKUP($C40,'入力フォームマスタ（複数一括申請）'!$A$3:$AE$9,11,FALSE))</f>
        <v>#N/A</v>
      </c>
      <c r="CR40" s="172" t="e">
        <f>IF($AI40='入力フォームマスタ（複数一括申請）'!$D$16,'入力フォームマスタ（複数一括申請）'!$B$5,IF(OR($H40='入力フォームマスタ（複数一括申請）'!$C$21,$H40='入力フォームマスタ（複数一括申請）'!$C$22,$H40='入力フォームマスタ（複数一括申請）'!$C$24),"×",VLOOKUP($C40,'入力フォームマスタ（複数一括申請）'!$A$3:$AE$9,12,FALSE)))</f>
        <v>#N/A</v>
      </c>
      <c r="CS40" s="172" t="e">
        <f>IF(OR($H40='入力フォームマスタ（複数一括申請）'!$C$21,$H40='入力フォームマスタ（複数一括申請）'!$C$22,$H40='入力フォームマスタ（複数一括申請）'!$C$24),"×",VLOOKUP($C40,'入力フォームマスタ（複数一括申請）'!$A$3:$AE$9,13,FALSE))</f>
        <v>#N/A</v>
      </c>
      <c r="CT40" s="172" t="e">
        <f>IF(AND(3&lt;$C40,$C40&lt;7),VLOOKUP($C40,'入力フォームマスタ（複数一括申請）'!$A$3:$AE$9,14,FALSE),IF(AND($C40=3,OR($H40='入力フォームマスタ（複数一括申請）'!$C$16,$H40='入力フォームマスタ（複数一括申請）'!$C$17)),VLOOKUP($C40,'入力フォームマスタ（複数一括申請）'!$A$3:$AE$9,14,FALSE),IF(OR($H40='入力フォームマスタ（複数一括申請）'!$C$16,$H40='入力フォームマスタ（複数一括申請）'!$C$17),'入力フォームマスタ（複数一括申請）'!$B$5,IF($H40="",VLOOKUP($C40,'入力フォームマスタ（複数一括申請）'!$A$3:$AE$9,14,FALSE),"×"))))</f>
        <v>#N/A</v>
      </c>
      <c r="CU40" s="172" t="e">
        <f>IF(OR($C40=4,$C40=5),VLOOKUP($C40,'入力フォームマスタ（複数一括申請）'!$A$3:$AE$9,15,FALSE),IF(AND(OR($C40&lt;2,$C40&gt;3),$H40='入力フォームマスタ（複数一括申請）'!$C$17),'入力フォームマスタ（複数一括申請）'!$B$5,IF(OR($H40='入力フォームマスタ（複数一括申請）'!$C$16,$H40='入力フォームマスタ（複数一括申請）'!$C$21,$H40='入力フォームマスタ（複数一括申請）'!$C$22,$H40='入力フォームマスタ（複数一括申請）'!$C$23),"×",IF(OR($H40='入力フォームマスタ（複数一括申請）'!$C$18,$H40='入力フォームマスタ（複数一括申請）'!$C$19,$H40='入力フォームマスタ（複数一括申請）'!$C$20,$H40='入力フォームマスタ（複数一括申請）'!$C$24),"○",VLOOKUP($C40,'入力フォームマスタ（複数一括申請）'!$A$3:$AE$9,15,FALSE)))))</f>
        <v>#N/A</v>
      </c>
      <c r="CV40" s="172" t="e">
        <f>IF(OR($H40='入力フォームマスタ（複数一括申請）'!$C$16,$H40='入力フォームマスタ（複数一括申請）'!$C$21,$H40='入力フォームマスタ（複数一括申請）'!$C$22),"×",VLOOKUP($C40,'入力フォームマスタ（複数一括申請）'!$A$3:$AE$9,16,FALSE))</f>
        <v>#N/A</v>
      </c>
      <c r="CW40" s="172" t="e">
        <f>IF(OR($H40='入力フォームマスタ（複数一括申請）'!$C$21,$H40='入力フォームマスタ（複数一括申請）'!$C$22,$H40='入力フォームマスタ（複数一括申請）'!$C$24),"×",VLOOKUP($C40,'入力フォームマスタ（複数一括申請）'!$A$3:$AE$9,17,FALSE))</f>
        <v>#N/A</v>
      </c>
      <c r="CX40" s="172" t="e">
        <f t="shared" ref="CX40:CY40" si="72">CW40</f>
        <v>#N/A</v>
      </c>
      <c r="CY40" s="172" t="e">
        <f t="shared" si="72"/>
        <v>#N/A</v>
      </c>
      <c r="CZ40" s="172" t="e">
        <f t="shared" si="6"/>
        <v>#N/A</v>
      </c>
      <c r="DA40" s="172" t="e">
        <f t="shared" si="7"/>
        <v>#N/A</v>
      </c>
      <c r="DB40" s="172" t="e">
        <f t="shared" si="8"/>
        <v>#N/A</v>
      </c>
      <c r="DC40" s="172" t="e">
        <f t="shared" si="9"/>
        <v>#N/A</v>
      </c>
      <c r="DD40" s="172" t="e">
        <f t="shared" si="10"/>
        <v>#N/A</v>
      </c>
      <c r="DE40" s="172" t="e">
        <f>VLOOKUP($C40,'入力フォームマスタ（複数一括申請）'!$A$3:$AE$9,18,FALSE)</f>
        <v>#N/A</v>
      </c>
      <c r="DF40" s="172" t="e">
        <f>IF(OR(H40='入力フォームマスタ（複数一括申請）'!$C$16,'入力フォーム（複数一括申請）'!H40='入力フォームマスタ（複数一括申請）'!$C$17,'入力フォーム（複数一括申請）'!H40='入力フォームマスタ（複数一括申請）'!$C$21,'入力フォーム（複数一括申請）'!H40='入力フォームマスタ（複数一括申請）'!$C$22,'入力フォーム（複数一括申請）'!H40='入力フォームマスタ（複数一括申請）'!$C$23),"×",VLOOKUP($C40,'入力フォームマスタ（複数一括申請）'!$A$3:$AE$9,19,FALSE))</f>
        <v>#N/A</v>
      </c>
      <c r="DG40" s="172" t="e">
        <f>VLOOKUP($C40,'入力フォームマスタ（複数一括申請）'!$A$3:$AE$9,20,FALSE)</f>
        <v>#N/A</v>
      </c>
      <c r="DH40" s="172" t="e">
        <f>VLOOKUP($C40,'入力フォームマスタ（複数一括申請）'!$A$3:$AE$9,21,FALSE)</f>
        <v>#N/A</v>
      </c>
      <c r="DI40" s="172" t="e">
        <f>VLOOKUP($C40,'入力フォームマスタ（複数一括申請）'!$A$3:$AE$9,22,FALSE)</f>
        <v>#N/A</v>
      </c>
      <c r="DJ40" s="174" t="e">
        <f>IF($C40="",VLOOKUP($C40,'入力フォームマスタ（複数一括申請）'!$A$3:$AE$9,23,FALSE),IF($C40&lt;7,VLOOKUP($C40,'入力フォームマスタ（複数一括申請）'!$A$3:$AE$9,23,FALSE),"×"))</f>
        <v>#N/A</v>
      </c>
      <c r="DK40" s="174" t="e">
        <f>IF($C40="",VLOOKUP($C40,'入力フォームマスタ（複数一括申請）'!$A$3:$AE$9,23,FALSE),IF($C40=7,VLOOKUP($C40,'入力フォームマスタ（複数一括申請）'!$A$3:$AE$9,23,FALSE),"×"))</f>
        <v>#N/A</v>
      </c>
      <c r="DL40" s="174" t="str">
        <f t="shared" si="11"/>
        <v/>
      </c>
      <c r="DM40" s="174" t="str">
        <f>IFERROR(VLOOKUP($H40,'入力フォームマスタ（複数一括申請）'!$C$28:$D$36,2,FALSE),"")</f>
        <v/>
      </c>
      <c r="DN40" s="176" t="str">
        <f t="shared" si="12"/>
        <v/>
      </c>
      <c r="DO40" s="176" t="str">
        <f t="shared" si="13"/>
        <v/>
      </c>
      <c r="DP40" s="186" t="str">
        <f t="shared" si="14"/>
        <v/>
      </c>
      <c r="DQ40" s="187" t="str">
        <f t="shared" si="1"/>
        <v/>
      </c>
    </row>
    <row r="41" spans="1:121" ht="33.75" customHeight="1" x14ac:dyDescent="0.4">
      <c r="A41" s="106"/>
      <c r="B41" s="127">
        <v>32</v>
      </c>
      <c r="C41" s="147" t="str">
        <f t="shared" si="2"/>
        <v/>
      </c>
      <c r="D41" s="466"/>
      <c r="E41" s="467"/>
      <c r="F41" s="468"/>
      <c r="G41" s="469"/>
      <c r="H41" s="470"/>
      <c r="I41" s="470"/>
      <c r="J41" s="470"/>
      <c r="K41" s="469"/>
      <c r="L41" s="470"/>
      <c r="M41" s="470"/>
      <c r="N41" s="469"/>
      <c r="O41" s="469"/>
      <c r="P41" s="469"/>
      <c r="Q41" s="468"/>
      <c r="R41" s="470"/>
      <c r="S41" s="470"/>
      <c r="T41" s="468"/>
      <c r="U41" s="468"/>
      <c r="V41" s="471"/>
      <c r="W41" s="472"/>
      <c r="X41" s="471"/>
      <c r="Y41" s="471"/>
      <c r="Z41" s="471"/>
      <c r="AA41" s="471"/>
      <c r="AB41" s="471"/>
      <c r="AC41" s="471"/>
      <c r="AD41" s="471"/>
      <c r="AE41" s="471"/>
      <c r="AF41" s="471"/>
      <c r="AG41" s="471"/>
      <c r="AH41" s="471"/>
      <c r="AI41" s="468"/>
      <c r="AJ41" s="471"/>
      <c r="AK41" s="471"/>
      <c r="AL41" s="471"/>
      <c r="AM41" s="471"/>
      <c r="AN41" s="471"/>
      <c r="AO41" s="470"/>
      <c r="AP41" s="468"/>
      <c r="AQ41" s="469"/>
      <c r="AR41" s="469"/>
      <c r="AS41" s="470"/>
      <c r="AT41" s="142"/>
      <c r="AU41" s="142"/>
      <c r="AV41" s="142"/>
      <c r="AW41" s="142"/>
      <c r="AX41" s="142"/>
      <c r="AY41" s="142"/>
      <c r="AZ41" s="142"/>
      <c r="BA41" s="142"/>
      <c r="BB41" s="142"/>
      <c r="BC41" s="128"/>
      <c r="BD41" s="142"/>
      <c r="BE41" s="142"/>
      <c r="BF41" s="142"/>
      <c r="BG41" s="142"/>
      <c r="BH41" s="142"/>
      <c r="BI41" s="142"/>
      <c r="BJ41" s="468"/>
      <c r="BK41" s="470"/>
      <c r="BL41" s="468"/>
      <c r="BM41" s="470"/>
      <c r="BN41" s="468"/>
      <c r="BO41" s="468"/>
      <c r="BP41" s="470"/>
      <c r="BQ41" s="470"/>
      <c r="BR41" s="142"/>
      <c r="BS41" s="142"/>
      <c r="BT41" s="142"/>
      <c r="BU41" s="142"/>
      <c r="BV41" s="142"/>
      <c r="BW41" s="128"/>
      <c r="BX41" s="470"/>
      <c r="BY41" s="470"/>
      <c r="BZ41" s="468"/>
      <c r="CA41" s="468"/>
      <c r="CB41" s="470"/>
      <c r="CC41" s="475"/>
      <c r="CD41" s="477" t="str">
        <f t="shared" si="3"/>
        <v/>
      </c>
      <c r="CF41" s="172" t="e">
        <f>VLOOKUP($C41,'入力フォームマスタ（複数一括申請）'!$A$3:$AE$9,2,FALSE)</f>
        <v>#N/A</v>
      </c>
      <c r="CG41" s="172" t="e">
        <f>VLOOKUP($C41,'入力フォームマスタ（複数一括申請）'!$A$3:$AE$9,3,FALSE)</f>
        <v>#N/A</v>
      </c>
      <c r="CH41" s="172" t="e">
        <f>VLOOKUP($C41,'入力フォームマスタ（複数一括申請）'!$A$3:$AE$9,4,FALSE)</f>
        <v>#N/A</v>
      </c>
      <c r="CI41" s="172" t="e">
        <f>VLOOKUP($C41,'入力フォームマスタ（複数一括申請）'!$A$3:$AE$9,5,FALSE)</f>
        <v>#N/A</v>
      </c>
      <c r="CJ41" s="172" t="e">
        <f>VLOOKUP($C41,'入力フォームマスタ（複数一括申請）'!$A$3:$AE$9,6,FALSE)</f>
        <v>#N/A</v>
      </c>
      <c r="CK41" s="172" t="e">
        <f>VLOOKUP($C41,'入力フォームマスタ（複数一括申請）'!$A$3:$AE$9,7,FALSE)</f>
        <v>#N/A</v>
      </c>
      <c r="CL41" s="172" t="e">
        <f>VLOOKUP($C41,'入力フォームマスタ（複数一括申請）'!$A$3:$AE$9,8,FALSE)</f>
        <v>#N/A</v>
      </c>
      <c r="CM41" s="172" t="e">
        <f>IF(AND($C41&gt;0,$H41='入力フォームマスタ（複数一括申請）'!$C$22),"×",VLOOKUP($C41,'入力フォームマスタ（複数一括申請）'!$A$3:$AE$9,9,FALSE))</f>
        <v>#N/A</v>
      </c>
      <c r="CN41" s="172" t="e">
        <f t="shared" ref="CN41:CO41" si="73">CM41</f>
        <v>#N/A</v>
      </c>
      <c r="CO41" s="172" t="e">
        <f t="shared" si="73"/>
        <v>#N/A</v>
      </c>
      <c r="CP41" s="172" t="e">
        <f>IF(AND($C41&gt;0,$H41='入力フォームマスタ（複数一括申請）'!$C$22),"×",VLOOKUP($C41,'入力フォームマスタ（複数一括申請）'!$A$3:$AE$9,10,FALSE))</f>
        <v>#N/A</v>
      </c>
      <c r="CQ41" s="172" t="e">
        <f>IF(AND($C41&gt;0,$H41='入力フォームマスタ（複数一括申請）'!$C$22),"×",VLOOKUP($C41,'入力フォームマスタ（複数一括申請）'!$A$3:$AE$9,11,FALSE))</f>
        <v>#N/A</v>
      </c>
      <c r="CR41" s="172" t="e">
        <f>IF($AI41='入力フォームマスタ（複数一括申請）'!$D$16,'入力フォームマスタ（複数一括申請）'!$B$5,IF(OR($H41='入力フォームマスタ（複数一括申請）'!$C$21,$H41='入力フォームマスタ（複数一括申請）'!$C$22,$H41='入力フォームマスタ（複数一括申請）'!$C$24),"×",VLOOKUP($C41,'入力フォームマスタ（複数一括申請）'!$A$3:$AE$9,12,FALSE)))</f>
        <v>#N/A</v>
      </c>
      <c r="CS41" s="172" t="e">
        <f>IF(OR($H41='入力フォームマスタ（複数一括申請）'!$C$21,$H41='入力フォームマスタ（複数一括申請）'!$C$22,$H41='入力フォームマスタ（複数一括申請）'!$C$24),"×",VLOOKUP($C41,'入力フォームマスタ（複数一括申請）'!$A$3:$AE$9,13,FALSE))</f>
        <v>#N/A</v>
      </c>
      <c r="CT41" s="172" t="e">
        <f>IF(AND(3&lt;$C41,$C41&lt;7),VLOOKUP($C41,'入力フォームマスタ（複数一括申請）'!$A$3:$AE$9,14,FALSE),IF(AND($C41=3,OR($H41='入力フォームマスタ（複数一括申請）'!$C$16,$H41='入力フォームマスタ（複数一括申請）'!$C$17)),VLOOKUP($C41,'入力フォームマスタ（複数一括申請）'!$A$3:$AE$9,14,FALSE),IF(OR($H41='入力フォームマスタ（複数一括申請）'!$C$16,$H41='入力フォームマスタ（複数一括申請）'!$C$17),'入力フォームマスタ（複数一括申請）'!$B$5,IF($H41="",VLOOKUP($C41,'入力フォームマスタ（複数一括申請）'!$A$3:$AE$9,14,FALSE),"×"))))</f>
        <v>#N/A</v>
      </c>
      <c r="CU41" s="172" t="e">
        <f>IF(OR($C41=4,$C41=5),VLOOKUP($C41,'入力フォームマスタ（複数一括申請）'!$A$3:$AE$9,15,FALSE),IF(AND(OR($C41&lt;2,$C41&gt;3),$H41='入力フォームマスタ（複数一括申請）'!$C$17),'入力フォームマスタ（複数一括申請）'!$B$5,IF(OR($H41='入力フォームマスタ（複数一括申請）'!$C$16,$H41='入力フォームマスタ（複数一括申請）'!$C$21,$H41='入力フォームマスタ（複数一括申請）'!$C$22,$H41='入力フォームマスタ（複数一括申請）'!$C$23),"×",IF(OR($H41='入力フォームマスタ（複数一括申請）'!$C$18,$H41='入力フォームマスタ（複数一括申請）'!$C$19,$H41='入力フォームマスタ（複数一括申請）'!$C$20,$H41='入力フォームマスタ（複数一括申請）'!$C$24),"○",VLOOKUP($C41,'入力フォームマスタ（複数一括申請）'!$A$3:$AE$9,15,FALSE)))))</f>
        <v>#N/A</v>
      </c>
      <c r="CV41" s="172" t="e">
        <f>IF(OR($H41='入力フォームマスタ（複数一括申請）'!$C$16,$H41='入力フォームマスタ（複数一括申請）'!$C$21,$H41='入力フォームマスタ（複数一括申請）'!$C$22),"×",VLOOKUP($C41,'入力フォームマスタ（複数一括申請）'!$A$3:$AE$9,16,FALSE))</f>
        <v>#N/A</v>
      </c>
      <c r="CW41" s="172" t="e">
        <f>IF(OR($H41='入力フォームマスタ（複数一括申請）'!$C$21,$H41='入力フォームマスタ（複数一括申請）'!$C$22,$H41='入力フォームマスタ（複数一括申請）'!$C$24),"×",VLOOKUP($C41,'入力フォームマスタ（複数一括申請）'!$A$3:$AE$9,17,FALSE))</f>
        <v>#N/A</v>
      </c>
      <c r="CX41" s="172" t="e">
        <f t="shared" ref="CX41:CY41" si="74">CW41</f>
        <v>#N/A</v>
      </c>
      <c r="CY41" s="172" t="e">
        <f t="shared" si="74"/>
        <v>#N/A</v>
      </c>
      <c r="CZ41" s="172" t="e">
        <f t="shared" si="6"/>
        <v>#N/A</v>
      </c>
      <c r="DA41" s="172" t="e">
        <f t="shared" si="7"/>
        <v>#N/A</v>
      </c>
      <c r="DB41" s="172" t="e">
        <f t="shared" si="8"/>
        <v>#N/A</v>
      </c>
      <c r="DC41" s="172" t="e">
        <f t="shared" si="9"/>
        <v>#N/A</v>
      </c>
      <c r="DD41" s="172" t="e">
        <f t="shared" si="10"/>
        <v>#N/A</v>
      </c>
      <c r="DE41" s="172" t="e">
        <f>VLOOKUP($C41,'入力フォームマスタ（複数一括申請）'!$A$3:$AE$9,18,FALSE)</f>
        <v>#N/A</v>
      </c>
      <c r="DF41" s="172" t="e">
        <f>IF(OR(H41='入力フォームマスタ（複数一括申請）'!$C$16,'入力フォーム（複数一括申請）'!H41='入力フォームマスタ（複数一括申請）'!$C$17,'入力フォーム（複数一括申請）'!H41='入力フォームマスタ（複数一括申請）'!$C$21,'入力フォーム（複数一括申請）'!H41='入力フォームマスタ（複数一括申請）'!$C$22,'入力フォーム（複数一括申請）'!H41='入力フォームマスタ（複数一括申請）'!$C$23),"×",VLOOKUP($C41,'入力フォームマスタ（複数一括申請）'!$A$3:$AE$9,19,FALSE))</f>
        <v>#N/A</v>
      </c>
      <c r="DG41" s="172" t="e">
        <f>VLOOKUP($C41,'入力フォームマスタ（複数一括申請）'!$A$3:$AE$9,20,FALSE)</f>
        <v>#N/A</v>
      </c>
      <c r="DH41" s="172" t="e">
        <f>VLOOKUP($C41,'入力フォームマスタ（複数一括申請）'!$A$3:$AE$9,21,FALSE)</f>
        <v>#N/A</v>
      </c>
      <c r="DI41" s="172" t="e">
        <f>VLOOKUP($C41,'入力フォームマスタ（複数一括申請）'!$A$3:$AE$9,22,FALSE)</f>
        <v>#N/A</v>
      </c>
      <c r="DJ41" s="174" t="e">
        <f>IF($C41="",VLOOKUP($C41,'入力フォームマスタ（複数一括申請）'!$A$3:$AE$9,23,FALSE),IF($C41&lt;7,VLOOKUP($C41,'入力フォームマスタ（複数一括申請）'!$A$3:$AE$9,23,FALSE),"×"))</f>
        <v>#N/A</v>
      </c>
      <c r="DK41" s="174" t="e">
        <f>IF($C41="",VLOOKUP($C41,'入力フォームマスタ（複数一括申請）'!$A$3:$AE$9,23,FALSE),IF($C41=7,VLOOKUP($C41,'入力フォームマスタ（複数一括申請）'!$A$3:$AE$9,23,FALSE),"×"))</f>
        <v>#N/A</v>
      </c>
      <c r="DL41" s="174" t="str">
        <f t="shared" si="11"/>
        <v/>
      </c>
      <c r="DM41" s="174" t="str">
        <f>IFERROR(VLOOKUP($H41,'入力フォームマスタ（複数一括申請）'!$C$28:$D$36,2,FALSE),"")</f>
        <v/>
      </c>
      <c r="DN41" s="176" t="str">
        <f t="shared" si="12"/>
        <v/>
      </c>
      <c r="DO41" s="176" t="str">
        <f t="shared" si="13"/>
        <v/>
      </c>
      <c r="DP41" s="186" t="str">
        <f t="shared" si="14"/>
        <v/>
      </c>
      <c r="DQ41" s="187" t="str">
        <f t="shared" ref="DQ41:DQ59" si="75">IF(C41=7,"相手先名のみ使用のため口座情報なし","")</f>
        <v/>
      </c>
    </row>
    <row r="42" spans="1:121" ht="33.75" customHeight="1" x14ac:dyDescent="0.4">
      <c r="A42" s="106"/>
      <c r="B42" s="127">
        <v>33</v>
      </c>
      <c r="C42" s="147" t="str">
        <f t="shared" si="2"/>
        <v/>
      </c>
      <c r="D42" s="466"/>
      <c r="E42" s="467"/>
      <c r="F42" s="468"/>
      <c r="G42" s="469"/>
      <c r="H42" s="470"/>
      <c r="I42" s="470"/>
      <c r="J42" s="470"/>
      <c r="K42" s="469"/>
      <c r="L42" s="470"/>
      <c r="M42" s="470"/>
      <c r="N42" s="469"/>
      <c r="O42" s="469"/>
      <c r="P42" s="469"/>
      <c r="Q42" s="468"/>
      <c r="R42" s="470"/>
      <c r="S42" s="470"/>
      <c r="T42" s="468"/>
      <c r="U42" s="468"/>
      <c r="V42" s="471"/>
      <c r="W42" s="472"/>
      <c r="X42" s="471"/>
      <c r="Y42" s="471"/>
      <c r="Z42" s="471"/>
      <c r="AA42" s="471"/>
      <c r="AB42" s="471"/>
      <c r="AC42" s="471"/>
      <c r="AD42" s="471"/>
      <c r="AE42" s="471"/>
      <c r="AF42" s="471"/>
      <c r="AG42" s="471"/>
      <c r="AH42" s="471"/>
      <c r="AI42" s="468"/>
      <c r="AJ42" s="471"/>
      <c r="AK42" s="471"/>
      <c r="AL42" s="471"/>
      <c r="AM42" s="471"/>
      <c r="AN42" s="471"/>
      <c r="AO42" s="470"/>
      <c r="AP42" s="468"/>
      <c r="AQ42" s="469"/>
      <c r="AR42" s="469"/>
      <c r="AS42" s="470"/>
      <c r="AT42" s="142"/>
      <c r="AU42" s="142"/>
      <c r="AV42" s="142"/>
      <c r="AW42" s="142"/>
      <c r="AX42" s="142"/>
      <c r="AY42" s="142"/>
      <c r="AZ42" s="142"/>
      <c r="BA42" s="142"/>
      <c r="BB42" s="142"/>
      <c r="BC42" s="128"/>
      <c r="BD42" s="142"/>
      <c r="BE42" s="142"/>
      <c r="BF42" s="142"/>
      <c r="BG42" s="142"/>
      <c r="BH42" s="142"/>
      <c r="BI42" s="142"/>
      <c r="BJ42" s="468"/>
      <c r="BK42" s="470"/>
      <c r="BL42" s="468"/>
      <c r="BM42" s="470"/>
      <c r="BN42" s="468"/>
      <c r="BO42" s="468"/>
      <c r="BP42" s="470"/>
      <c r="BQ42" s="470"/>
      <c r="BR42" s="142"/>
      <c r="BS42" s="142"/>
      <c r="BT42" s="142"/>
      <c r="BU42" s="142"/>
      <c r="BV42" s="142"/>
      <c r="BW42" s="128"/>
      <c r="BX42" s="470"/>
      <c r="BY42" s="470"/>
      <c r="BZ42" s="468"/>
      <c r="CA42" s="468"/>
      <c r="CB42" s="470"/>
      <c r="CC42" s="475"/>
      <c r="CD42" s="477" t="str">
        <f t="shared" si="3"/>
        <v/>
      </c>
      <c r="CF42" s="172" t="e">
        <f>VLOOKUP($C42,'入力フォームマスタ（複数一括申請）'!$A$3:$AE$9,2,FALSE)</f>
        <v>#N/A</v>
      </c>
      <c r="CG42" s="172" t="e">
        <f>VLOOKUP($C42,'入力フォームマスタ（複数一括申請）'!$A$3:$AE$9,3,FALSE)</f>
        <v>#N/A</v>
      </c>
      <c r="CH42" s="172" t="e">
        <f>VLOOKUP($C42,'入力フォームマスタ（複数一括申請）'!$A$3:$AE$9,4,FALSE)</f>
        <v>#N/A</v>
      </c>
      <c r="CI42" s="172" t="e">
        <f>VLOOKUP($C42,'入力フォームマスタ（複数一括申請）'!$A$3:$AE$9,5,FALSE)</f>
        <v>#N/A</v>
      </c>
      <c r="CJ42" s="172" t="e">
        <f>VLOOKUP($C42,'入力フォームマスタ（複数一括申請）'!$A$3:$AE$9,6,FALSE)</f>
        <v>#N/A</v>
      </c>
      <c r="CK42" s="172" t="e">
        <f>VLOOKUP($C42,'入力フォームマスタ（複数一括申請）'!$A$3:$AE$9,7,FALSE)</f>
        <v>#N/A</v>
      </c>
      <c r="CL42" s="172" t="e">
        <f>VLOOKUP($C42,'入力フォームマスタ（複数一括申請）'!$A$3:$AE$9,8,FALSE)</f>
        <v>#N/A</v>
      </c>
      <c r="CM42" s="172" t="e">
        <f>IF(AND($C42&gt;0,$H42='入力フォームマスタ（複数一括申請）'!$C$22),"×",VLOOKUP($C42,'入力フォームマスタ（複数一括申請）'!$A$3:$AE$9,9,FALSE))</f>
        <v>#N/A</v>
      </c>
      <c r="CN42" s="172" t="e">
        <f t="shared" ref="CN42:CO42" si="76">CM42</f>
        <v>#N/A</v>
      </c>
      <c r="CO42" s="172" t="e">
        <f t="shared" si="76"/>
        <v>#N/A</v>
      </c>
      <c r="CP42" s="172" t="e">
        <f>IF(AND($C42&gt;0,$H42='入力フォームマスタ（複数一括申請）'!$C$22),"×",VLOOKUP($C42,'入力フォームマスタ（複数一括申請）'!$A$3:$AE$9,10,FALSE))</f>
        <v>#N/A</v>
      </c>
      <c r="CQ42" s="172" t="e">
        <f>IF(AND($C42&gt;0,$H42='入力フォームマスタ（複数一括申請）'!$C$22),"×",VLOOKUP($C42,'入力フォームマスタ（複数一括申請）'!$A$3:$AE$9,11,FALSE))</f>
        <v>#N/A</v>
      </c>
      <c r="CR42" s="172" t="e">
        <f>IF($AI42='入力フォームマスタ（複数一括申請）'!$D$16,'入力フォームマスタ（複数一括申請）'!$B$5,IF(OR($H42='入力フォームマスタ（複数一括申請）'!$C$21,$H42='入力フォームマスタ（複数一括申請）'!$C$22,$H42='入力フォームマスタ（複数一括申請）'!$C$24),"×",VLOOKUP($C42,'入力フォームマスタ（複数一括申請）'!$A$3:$AE$9,12,FALSE)))</f>
        <v>#N/A</v>
      </c>
      <c r="CS42" s="172" t="e">
        <f>IF(OR($H42='入力フォームマスタ（複数一括申請）'!$C$21,$H42='入力フォームマスタ（複数一括申請）'!$C$22,$H42='入力フォームマスタ（複数一括申請）'!$C$24),"×",VLOOKUP($C42,'入力フォームマスタ（複数一括申請）'!$A$3:$AE$9,13,FALSE))</f>
        <v>#N/A</v>
      </c>
      <c r="CT42" s="172" t="e">
        <f>IF(AND(3&lt;$C42,$C42&lt;7),VLOOKUP($C42,'入力フォームマスタ（複数一括申請）'!$A$3:$AE$9,14,FALSE),IF(AND($C42=3,OR($H42='入力フォームマスタ（複数一括申請）'!$C$16,$H42='入力フォームマスタ（複数一括申請）'!$C$17)),VLOOKUP($C42,'入力フォームマスタ（複数一括申請）'!$A$3:$AE$9,14,FALSE),IF(OR($H42='入力フォームマスタ（複数一括申請）'!$C$16,$H42='入力フォームマスタ（複数一括申請）'!$C$17),'入力フォームマスタ（複数一括申請）'!$B$5,IF($H42="",VLOOKUP($C42,'入力フォームマスタ（複数一括申請）'!$A$3:$AE$9,14,FALSE),"×"))))</f>
        <v>#N/A</v>
      </c>
      <c r="CU42" s="172" t="e">
        <f>IF(OR($C42=4,$C42=5),VLOOKUP($C42,'入力フォームマスタ（複数一括申請）'!$A$3:$AE$9,15,FALSE),IF(AND(OR($C42&lt;2,$C42&gt;3),$H42='入力フォームマスタ（複数一括申請）'!$C$17),'入力フォームマスタ（複数一括申請）'!$B$5,IF(OR($H42='入力フォームマスタ（複数一括申請）'!$C$16,$H42='入力フォームマスタ（複数一括申請）'!$C$21,$H42='入力フォームマスタ（複数一括申請）'!$C$22,$H42='入力フォームマスタ（複数一括申請）'!$C$23),"×",IF(OR($H42='入力フォームマスタ（複数一括申請）'!$C$18,$H42='入力フォームマスタ（複数一括申請）'!$C$19,$H42='入力フォームマスタ（複数一括申請）'!$C$20,$H42='入力フォームマスタ（複数一括申請）'!$C$24),"○",VLOOKUP($C42,'入力フォームマスタ（複数一括申請）'!$A$3:$AE$9,15,FALSE)))))</f>
        <v>#N/A</v>
      </c>
      <c r="CV42" s="172" t="e">
        <f>IF(OR($H42='入力フォームマスタ（複数一括申請）'!$C$16,$H42='入力フォームマスタ（複数一括申請）'!$C$21,$H42='入力フォームマスタ（複数一括申請）'!$C$22),"×",VLOOKUP($C42,'入力フォームマスタ（複数一括申請）'!$A$3:$AE$9,16,FALSE))</f>
        <v>#N/A</v>
      </c>
      <c r="CW42" s="172" t="e">
        <f>IF(OR($H42='入力フォームマスタ（複数一括申請）'!$C$21,$H42='入力フォームマスタ（複数一括申請）'!$C$22,$H42='入力フォームマスタ（複数一括申請）'!$C$24),"×",VLOOKUP($C42,'入力フォームマスタ（複数一括申請）'!$A$3:$AE$9,17,FALSE))</f>
        <v>#N/A</v>
      </c>
      <c r="CX42" s="172" t="e">
        <f t="shared" ref="CX42:CY42" si="77">CW42</f>
        <v>#N/A</v>
      </c>
      <c r="CY42" s="172" t="e">
        <f t="shared" si="77"/>
        <v>#N/A</v>
      </c>
      <c r="CZ42" s="172" t="e">
        <f t="shared" si="6"/>
        <v>#N/A</v>
      </c>
      <c r="DA42" s="172" t="e">
        <f t="shared" si="7"/>
        <v>#N/A</v>
      </c>
      <c r="DB42" s="172" t="e">
        <f t="shared" si="8"/>
        <v>#N/A</v>
      </c>
      <c r="DC42" s="172" t="e">
        <f t="shared" si="9"/>
        <v>#N/A</v>
      </c>
      <c r="DD42" s="172" t="e">
        <f t="shared" si="10"/>
        <v>#N/A</v>
      </c>
      <c r="DE42" s="172" t="e">
        <f>VLOOKUP($C42,'入力フォームマスタ（複数一括申請）'!$A$3:$AE$9,18,FALSE)</f>
        <v>#N/A</v>
      </c>
      <c r="DF42" s="172" t="e">
        <f>IF(OR(H42='入力フォームマスタ（複数一括申請）'!$C$16,'入力フォーム（複数一括申請）'!H42='入力フォームマスタ（複数一括申請）'!$C$17,'入力フォーム（複数一括申請）'!H42='入力フォームマスタ（複数一括申請）'!$C$21,'入力フォーム（複数一括申請）'!H42='入力フォームマスタ（複数一括申請）'!$C$22,'入力フォーム（複数一括申請）'!H42='入力フォームマスタ（複数一括申請）'!$C$23),"×",VLOOKUP($C42,'入力フォームマスタ（複数一括申請）'!$A$3:$AE$9,19,FALSE))</f>
        <v>#N/A</v>
      </c>
      <c r="DG42" s="172" t="e">
        <f>VLOOKUP($C42,'入力フォームマスタ（複数一括申請）'!$A$3:$AE$9,20,FALSE)</f>
        <v>#N/A</v>
      </c>
      <c r="DH42" s="172" t="e">
        <f>VLOOKUP($C42,'入力フォームマスタ（複数一括申請）'!$A$3:$AE$9,21,FALSE)</f>
        <v>#N/A</v>
      </c>
      <c r="DI42" s="172" t="e">
        <f>VLOOKUP($C42,'入力フォームマスタ（複数一括申請）'!$A$3:$AE$9,22,FALSE)</f>
        <v>#N/A</v>
      </c>
      <c r="DJ42" s="174" t="e">
        <f>IF($C42="",VLOOKUP($C42,'入力フォームマスタ（複数一括申請）'!$A$3:$AE$9,23,FALSE),IF($C42&lt;7,VLOOKUP($C42,'入力フォームマスタ（複数一括申請）'!$A$3:$AE$9,23,FALSE),"×"))</f>
        <v>#N/A</v>
      </c>
      <c r="DK42" s="174" t="e">
        <f>IF($C42="",VLOOKUP($C42,'入力フォームマスタ（複数一括申請）'!$A$3:$AE$9,23,FALSE),IF($C42=7,VLOOKUP($C42,'入力フォームマスタ（複数一括申請）'!$A$3:$AE$9,23,FALSE),"×"))</f>
        <v>#N/A</v>
      </c>
      <c r="DL42" s="174" t="str">
        <f t="shared" si="11"/>
        <v/>
      </c>
      <c r="DM42" s="174" t="str">
        <f>IFERROR(VLOOKUP($H42,'入力フォームマスタ（複数一括申請）'!$C$28:$D$36,2,FALSE),"")</f>
        <v/>
      </c>
      <c r="DN42" s="176" t="str">
        <f t="shared" si="12"/>
        <v/>
      </c>
      <c r="DO42" s="176" t="str">
        <f t="shared" si="13"/>
        <v/>
      </c>
      <c r="DP42" s="186" t="str">
        <f t="shared" si="14"/>
        <v/>
      </c>
      <c r="DQ42" s="187" t="str">
        <f t="shared" si="75"/>
        <v/>
      </c>
    </row>
    <row r="43" spans="1:121" ht="33.75" customHeight="1" x14ac:dyDescent="0.4">
      <c r="A43" s="106"/>
      <c r="B43" s="127">
        <v>34</v>
      </c>
      <c r="C43" s="147" t="str">
        <f t="shared" si="2"/>
        <v/>
      </c>
      <c r="D43" s="466"/>
      <c r="E43" s="467"/>
      <c r="F43" s="468"/>
      <c r="G43" s="469"/>
      <c r="H43" s="470"/>
      <c r="I43" s="470"/>
      <c r="J43" s="470"/>
      <c r="K43" s="469"/>
      <c r="L43" s="470"/>
      <c r="M43" s="470"/>
      <c r="N43" s="469"/>
      <c r="O43" s="469"/>
      <c r="P43" s="469"/>
      <c r="Q43" s="468"/>
      <c r="R43" s="470"/>
      <c r="S43" s="470"/>
      <c r="T43" s="468"/>
      <c r="U43" s="468"/>
      <c r="V43" s="471"/>
      <c r="W43" s="472"/>
      <c r="X43" s="471"/>
      <c r="Y43" s="471"/>
      <c r="Z43" s="471"/>
      <c r="AA43" s="471"/>
      <c r="AB43" s="471"/>
      <c r="AC43" s="471"/>
      <c r="AD43" s="471"/>
      <c r="AE43" s="471"/>
      <c r="AF43" s="471"/>
      <c r="AG43" s="471"/>
      <c r="AH43" s="471"/>
      <c r="AI43" s="468"/>
      <c r="AJ43" s="471"/>
      <c r="AK43" s="471"/>
      <c r="AL43" s="471"/>
      <c r="AM43" s="471"/>
      <c r="AN43" s="471"/>
      <c r="AO43" s="470"/>
      <c r="AP43" s="468"/>
      <c r="AQ43" s="469"/>
      <c r="AR43" s="469"/>
      <c r="AS43" s="470"/>
      <c r="AT43" s="142"/>
      <c r="AU43" s="142"/>
      <c r="AV43" s="142"/>
      <c r="AW43" s="142"/>
      <c r="AX43" s="142"/>
      <c r="AY43" s="142"/>
      <c r="AZ43" s="142"/>
      <c r="BA43" s="142"/>
      <c r="BB43" s="142"/>
      <c r="BC43" s="128"/>
      <c r="BD43" s="142"/>
      <c r="BE43" s="142"/>
      <c r="BF43" s="142"/>
      <c r="BG43" s="142"/>
      <c r="BH43" s="142"/>
      <c r="BI43" s="142"/>
      <c r="BJ43" s="468"/>
      <c r="BK43" s="470"/>
      <c r="BL43" s="468"/>
      <c r="BM43" s="470"/>
      <c r="BN43" s="468"/>
      <c r="BO43" s="468"/>
      <c r="BP43" s="470"/>
      <c r="BQ43" s="470"/>
      <c r="BR43" s="142"/>
      <c r="BS43" s="142"/>
      <c r="BT43" s="142"/>
      <c r="BU43" s="142"/>
      <c r="BV43" s="142"/>
      <c r="BW43" s="128"/>
      <c r="BX43" s="470"/>
      <c r="BY43" s="470"/>
      <c r="BZ43" s="468"/>
      <c r="CA43" s="468"/>
      <c r="CB43" s="470"/>
      <c r="CC43" s="475"/>
      <c r="CD43" s="477" t="str">
        <f t="shared" si="3"/>
        <v/>
      </c>
      <c r="CF43" s="172" t="e">
        <f>VLOOKUP($C43,'入力フォームマスタ（複数一括申請）'!$A$3:$AE$9,2,FALSE)</f>
        <v>#N/A</v>
      </c>
      <c r="CG43" s="172" t="e">
        <f>VLOOKUP($C43,'入力フォームマスタ（複数一括申請）'!$A$3:$AE$9,3,FALSE)</f>
        <v>#N/A</v>
      </c>
      <c r="CH43" s="172" t="e">
        <f>VLOOKUP($C43,'入力フォームマスタ（複数一括申請）'!$A$3:$AE$9,4,FALSE)</f>
        <v>#N/A</v>
      </c>
      <c r="CI43" s="172" t="e">
        <f>VLOOKUP($C43,'入力フォームマスタ（複数一括申請）'!$A$3:$AE$9,5,FALSE)</f>
        <v>#N/A</v>
      </c>
      <c r="CJ43" s="172" t="e">
        <f>VLOOKUP($C43,'入力フォームマスタ（複数一括申請）'!$A$3:$AE$9,6,FALSE)</f>
        <v>#N/A</v>
      </c>
      <c r="CK43" s="172" t="e">
        <f>VLOOKUP($C43,'入力フォームマスタ（複数一括申請）'!$A$3:$AE$9,7,FALSE)</f>
        <v>#N/A</v>
      </c>
      <c r="CL43" s="172" t="e">
        <f>VLOOKUP($C43,'入力フォームマスタ（複数一括申請）'!$A$3:$AE$9,8,FALSE)</f>
        <v>#N/A</v>
      </c>
      <c r="CM43" s="172" t="e">
        <f>IF(AND($C43&gt;0,$H43='入力フォームマスタ（複数一括申請）'!$C$22),"×",VLOOKUP($C43,'入力フォームマスタ（複数一括申請）'!$A$3:$AE$9,9,FALSE))</f>
        <v>#N/A</v>
      </c>
      <c r="CN43" s="172" t="e">
        <f t="shared" ref="CN43:CO43" si="78">CM43</f>
        <v>#N/A</v>
      </c>
      <c r="CO43" s="172" t="e">
        <f t="shared" si="78"/>
        <v>#N/A</v>
      </c>
      <c r="CP43" s="172" t="e">
        <f>IF(AND($C43&gt;0,$H43='入力フォームマスタ（複数一括申請）'!$C$22),"×",VLOOKUP($C43,'入力フォームマスタ（複数一括申請）'!$A$3:$AE$9,10,FALSE))</f>
        <v>#N/A</v>
      </c>
      <c r="CQ43" s="172" t="e">
        <f>IF(AND($C43&gt;0,$H43='入力フォームマスタ（複数一括申請）'!$C$22),"×",VLOOKUP($C43,'入力フォームマスタ（複数一括申請）'!$A$3:$AE$9,11,FALSE))</f>
        <v>#N/A</v>
      </c>
      <c r="CR43" s="172" t="e">
        <f>IF($AI43='入力フォームマスタ（複数一括申請）'!$D$16,'入力フォームマスタ（複数一括申請）'!$B$5,IF(OR($H43='入力フォームマスタ（複数一括申請）'!$C$21,$H43='入力フォームマスタ（複数一括申請）'!$C$22,$H43='入力フォームマスタ（複数一括申請）'!$C$24),"×",VLOOKUP($C43,'入力フォームマスタ（複数一括申請）'!$A$3:$AE$9,12,FALSE)))</f>
        <v>#N/A</v>
      </c>
      <c r="CS43" s="172" t="e">
        <f>IF(OR($H43='入力フォームマスタ（複数一括申請）'!$C$21,$H43='入力フォームマスタ（複数一括申請）'!$C$22,$H43='入力フォームマスタ（複数一括申請）'!$C$24),"×",VLOOKUP($C43,'入力フォームマスタ（複数一括申請）'!$A$3:$AE$9,13,FALSE))</f>
        <v>#N/A</v>
      </c>
      <c r="CT43" s="172" t="e">
        <f>IF(AND(3&lt;$C43,$C43&lt;7),VLOOKUP($C43,'入力フォームマスタ（複数一括申請）'!$A$3:$AE$9,14,FALSE),IF(AND($C43=3,OR($H43='入力フォームマスタ（複数一括申請）'!$C$16,$H43='入力フォームマスタ（複数一括申請）'!$C$17)),VLOOKUP($C43,'入力フォームマスタ（複数一括申請）'!$A$3:$AE$9,14,FALSE),IF(OR($H43='入力フォームマスタ（複数一括申請）'!$C$16,$H43='入力フォームマスタ（複数一括申請）'!$C$17),'入力フォームマスタ（複数一括申請）'!$B$5,IF($H43="",VLOOKUP($C43,'入力フォームマスタ（複数一括申請）'!$A$3:$AE$9,14,FALSE),"×"))))</f>
        <v>#N/A</v>
      </c>
      <c r="CU43" s="172" t="e">
        <f>IF(OR($C43=4,$C43=5),VLOOKUP($C43,'入力フォームマスタ（複数一括申請）'!$A$3:$AE$9,15,FALSE),IF(AND(OR($C43&lt;2,$C43&gt;3),$H43='入力フォームマスタ（複数一括申請）'!$C$17),'入力フォームマスタ（複数一括申請）'!$B$5,IF(OR($H43='入力フォームマスタ（複数一括申請）'!$C$16,$H43='入力フォームマスタ（複数一括申請）'!$C$21,$H43='入力フォームマスタ（複数一括申請）'!$C$22,$H43='入力フォームマスタ（複数一括申請）'!$C$23),"×",IF(OR($H43='入力フォームマスタ（複数一括申請）'!$C$18,$H43='入力フォームマスタ（複数一括申請）'!$C$19,$H43='入力フォームマスタ（複数一括申請）'!$C$20,$H43='入力フォームマスタ（複数一括申請）'!$C$24),"○",VLOOKUP($C43,'入力フォームマスタ（複数一括申請）'!$A$3:$AE$9,15,FALSE)))))</f>
        <v>#N/A</v>
      </c>
      <c r="CV43" s="172" t="e">
        <f>IF(OR($H43='入力フォームマスタ（複数一括申請）'!$C$16,$H43='入力フォームマスタ（複数一括申請）'!$C$21,$H43='入力フォームマスタ（複数一括申請）'!$C$22),"×",VLOOKUP($C43,'入力フォームマスタ（複数一括申請）'!$A$3:$AE$9,16,FALSE))</f>
        <v>#N/A</v>
      </c>
      <c r="CW43" s="172" t="e">
        <f>IF(OR($H43='入力フォームマスタ（複数一括申請）'!$C$21,$H43='入力フォームマスタ（複数一括申請）'!$C$22,$H43='入力フォームマスタ（複数一括申請）'!$C$24),"×",VLOOKUP($C43,'入力フォームマスタ（複数一括申請）'!$A$3:$AE$9,17,FALSE))</f>
        <v>#N/A</v>
      </c>
      <c r="CX43" s="172" t="e">
        <f t="shared" ref="CX43:CY43" si="79">CW43</f>
        <v>#N/A</v>
      </c>
      <c r="CY43" s="172" t="e">
        <f t="shared" si="79"/>
        <v>#N/A</v>
      </c>
      <c r="CZ43" s="172" t="e">
        <f t="shared" si="6"/>
        <v>#N/A</v>
      </c>
      <c r="DA43" s="172" t="e">
        <f t="shared" si="7"/>
        <v>#N/A</v>
      </c>
      <c r="DB43" s="172" t="e">
        <f t="shared" si="8"/>
        <v>#N/A</v>
      </c>
      <c r="DC43" s="172" t="e">
        <f t="shared" si="9"/>
        <v>#N/A</v>
      </c>
      <c r="DD43" s="172" t="e">
        <f t="shared" si="10"/>
        <v>#N/A</v>
      </c>
      <c r="DE43" s="172" t="e">
        <f>VLOOKUP($C43,'入力フォームマスタ（複数一括申請）'!$A$3:$AE$9,18,FALSE)</f>
        <v>#N/A</v>
      </c>
      <c r="DF43" s="172" t="e">
        <f>IF(OR(H43='入力フォームマスタ（複数一括申請）'!$C$16,'入力フォーム（複数一括申請）'!H43='入力フォームマスタ（複数一括申請）'!$C$17,'入力フォーム（複数一括申請）'!H43='入力フォームマスタ（複数一括申請）'!$C$21,'入力フォーム（複数一括申請）'!H43='入力フォームマスタ（複数一括申請）'!$C$22,'入力フォーム（複数一括申請）'!H43='入力フォームマスタ（複数一括申請）'!$C$23),"×",VLOOKUP($C43,'入力フォームマスタ（複数一括申請）'!$A$3:$AE$9,19,FALSE))</f>
        <v>#N/A</v>
      </c>
      <c r="DG43" s="172" t="e">
        <f>VLOOKUP($C43,'入力フォームマスタ（複数一括申請）'!$A$3:$AE$9,20,FALSE)</f>
        <v>#N/A</v>
      </c>
      <c r="DH43" s="172" t="e">
        <f>VLOOKUP($C43,'入力フォームマスタ（複数一括申請）'!$A$3:$AE$9,21,FALSE)</f>
        <v>#N/A</v>
      </c>
      <c r="DI43" s="172" t="e">
        <f>VLOOKUP($C43,'入力フォームマスタ（複数一括申請）'!$A$3:$AE$9,22,FALSE)</f>
        <v>#N/A</v>
      </c>
      <c r="DJ43" s="174" t="e">
        <f>IF($C43="",VLOOKUP($C43,'入力フォームマスタ（複数一括申請）'!$A$3:$AE$9,23,FALSE),IF($C43&lt;7,VLOOKUP($C43,'入力フォームマスタ（複数一括申請）'!$A$3:$AE$9,23,FALSE),"×"))</f>
        <v>#N/A</v>
      </c>
      <c r="DK43" s="174" t="e">
        <f>IF($C43="",VLOOKUP($C43,'入力フォームマスタ（複数一括申請）'!$A$3:$AE$9,23,FALSE),IF($C43=7,VLOOKUP($C43,'入力フォームマスタ（複数一括申請）'!$A$3:$AE$9,23,FALSE),"×"))</f>
        <v>#N/A</v>
      </c>
      <c r="DL43" s="174" t="str">
        <f t="shared" si="11"/>
        <v/>
      </c>
      <c r="DM43" s="174" t="str">
        <f>IFERROR(VLOOKUP($H43,'入力フォームマスタ（複数一括申請）'!$C$28:$D$36,2,FALSE),"")</f>
        <v/>
      </c>
      <c r="DN43" s="176" t="str">
        <f t="shared" si="12"/>
        <v/>
      </c>
      <c r="DO43" s="176" t="str">
        <f t="shared" si="13"/>
        <v/>
      </c>
      <c r="DP43" s="186" t="str">
        <f t="shared" si="14"/>
        <v/>
      </c>
      <c r="DQ43" s="187" t="str">
        <f t="shared" si="75"/>
        <v/>
      </c>
    </row>
    <row r="44" spans="1:121" ht="33.75" customHeight="1" x14ac:dyDescent="0.4">
      <c r="A44" s="106"/>
      <c r="B44" s="127">
        <v>35</v>
      </c>
      <c r="C44" s="147" t="str">
        <f t="shared" si="2"/>
        <v/>
      </c>
      <c r="D44" s="466"/>
      <c r="E44" s="467"/>
      <c r="F44" s="468"/>
      <c r="G44" s="469"/>
      <c r="H44" s="470"/>
      <c r="I44" s="470"/>
      <c r="J44" s="470"/>
      <c r="K44" s="469"/>
      <c r="L44" s="470"/>
      <c r="M44" s="470"/>
      <c r="N44" s="469"/>
      <c r="O44" s="469"/>
      <c r="P44" s="469"/>
      <c r="Q44" s="468"/>
      <c r="R44" s="470"/>
      <c r="S44" s="470"/>
      <c r="T44" s="468"/>
      <c r="U44" s="468"/>
      <c r="V44" s="471"/>
      <c r="W44" s="472"/>
      <c r="X44" s="471"/>
      <c r="Y44" s="471"/>
      <c r="Z44" s="471"/>
      <c r="AA44" s="471"/>
      <c r="AB44" s="471"/>
      <c r="AC44" s="471"/>
      <c r="AD44" s="471"/>
      <c r="AE44" s="471"/>
      <c r="AF44" s="471"/>
      <c r="AG44" s="471"/>
      <c r="AH44" s="471"/>
      <c r="AI44" s="468"/>
      <c r="AJ44" s="471"/>
      <c r="AK44" s="471"/>
      <c r="AL44" s="471"/>
      <c r="AM44" s="471"/>
      <c r="AN44" s="471"/>
      <c r="AO44" s="470"/>
      <c r="AP44" s="468"/>
      <c r="AQ44" s="469"/>
      <c r="AR44" s="469"/>
      <c r="AS44" s="470"/>
      <c r="AT44" s="142"/>
      <c r="AU44" s="142"/>
      <c r="AV44" s="142"/>
      <c r="AW44" s="142"/>
      <c r="AX44" s="142"/>
      <c r="AY44" s="142"/>
      <c r="AZ44" s="142"/>
      <c r="BA44" s="142"/>
      <c r="BB44" s="142"/>
      <c r="BC44" s="128"/>
      <c r="BD44" s="142"/>
      <c r="BE44" s="142"/>
      <c r="BF44" s="142"/>
      <c r="BG44" s="142"/>
      <c r="BH44" s="142"/>
      <c r="BI44" s="142"/>
      <c r="BJ44" s="468"/>
      <c r="BK44" s="470"/>
      <c r="BL44" s="468"/>
      <c r="BM44" s="470"/>
      <c r="BN44" s="468"/>
      <c r="BO44" s="468"/>
      <c r="BP44" s="470"/>
      <c r="BQ44" s="470"/>
      <c r="BR44" s="142"/>
      <c r="BS44" s="142"/>
      <c r="BT44" s="142"/>
      <c r="BU44" s="142"/>
      <c r="BV44" s="142"/>
      <c r="BW44" s="128"/>
      <c r="BX44" s="470"/>
      <c r="BY44" s="470"/>
      <c r="BZ44" s="468"/>
      <c r="CA44" s="468"/>
      <c r="CB44" s="470"/>
      <c r="CC44" s="475"/>
      <c r="CD44" s="477" t="str">
        <f t="shared" si="3"/>
        <v/>
      </c>
      <c r="CF44" s="172" t="e">
        <f>VLOOKUP($C44,'入力フォームマスタ（複数一括申請）'!$A$3:$AE$9,2,FALSE)</f>
        <v>#N/A</v>
      </c>
      <c r="CG44" s="172" t="e">
        <f>VLOOKUP($C44,'入力フォームマスタ（複数一括申請）'!$A$3:$AE$9,3,FALSE)</f>
        <v>#N/A</v>
      </c>
      <c r="CH44" s="172" t="e">
        <f>VLOOKUP($C44,'入力フォームマスタ（複数一括申請）'!$A$3:$AE$9,4,FALSE)</f>
        <v>#N/A</v>
      </c>
      <c r="CI44" s="172" t="e">
        <f>VLOOKUP($C44,'入力フォームマスタ（複数一括申請）'!$A$3:$AE$9,5,FALSE)</f>
        <v>#N/A</v>
      </c>
      <c r="CJ44" s="172" t="e">
        <f>VLOOKUP($C44,'入力フォームマスタ（複数一括申請）'!$A$3:$AE$9,6,FALSE)</f>
        <v>#N/A</v>
      </c>
      <c r="CK44" s="172" t="e">
        <f>VLOOKUP($C44,'入力フォームマスタ（複数一括申請）'!$A$3:$AE$9,7,FALSE)</f>
        <v>#N/A</v>
      </c>
      <c r="CL44" s="172" t="e">
        <f>VLOOKUP($C44,'入力フォームマスタ（複数一括申請）'!$A$3:$AE$9,8,FALSE)</f>
        <v>#N/A</v>
      </c>
      <c r="CM44" s="172" t="e">
        <f>IF(AND($C44&gt;0,$H44='入力フォームマスタ（複数一括申請）'!$C$22),"×",VLOOKUP($C44,'入力フォームマスタ（複数一括申請）'!$A$3:$AE$9,9,FALSE))</f>
        <v>#N/A</v>
      </c>
      <c r="CN44" s="172" t="e">
        <f t="shared" ref="CN44:CO44" si="80">CM44</f>
        <v>#N/A</v>
      </c>
      <c r="CO44" s="172" t="e">
        <f t="shared" si="80"/>
        <v>#N/A</v>
      </c>
      <c r="CP44" s="172" t="e">
        <f>IF(AND($C44&gt;0,$H44='入力フォームマスタ（複数一括申請）'!$C$22),"×",VLOOKUP($C44,'入力フォームマスタ（複数一括申請）'!$A$3:$AE$9,10,FALSE))</f>
        <v>#N/A</v>
      </c>
      <c r="CQ44" s="172" t="e">
        <f>IF(AND($C44&gt;0,$H44='入力フォームマスタ（複数一括申請）'!$C$22),"×",VLOOKUP($C44,'入力フォームマスタ（複数一括申請）'!$A$3:$AE$9,11,FALSE))</f>
        <v>#N/A</v>
      </c>
      <c r="CR44" s="172" t="e">
        <f>IF($AI44='入力フォームマスタ（複数一括申請）'!$D$16,'入力フォームマスタ（複数一括申請）'!$B$5,IF(OR($H44='入力フォームマスタ（複数一括申請）'!$C$21,$H44='入力フォームマスタ（複数一括申請）'!$C$22,$H44='入力フォームマスタ（複数一括申請）'!$C$24),"×",VLOOKUP($C44,'入力フォームマスタ（複数一括申請）'!$A$3:$AE$9,12,FALSE)))</f>
        <v>#N/A</v>
      </c>
      <c r="CS44" s="172" t="e">
        <f>IF(OR($H44='入力フォームマスタ（複数一括申請）'!$C$21,$H44='入力フォームマスタ（複数一括申請）'!$C$22,$H44='入力フォームマスタ（複数一括申請）'!$C$24),"×",VLOOKUP($C44,'入力フォームマスタ（複数一括申請）'!$A$3:$AE$9,13,FALSE))</f>
        <v>#N/A</v>
      </c>
      <c r="CT44" s="172" t="e">
        <f>IF(AND(3&lt;$C44,$C44&lt;7),VLOOKUP($C44,'入力フォームマスタ（複数一括申請）'!$A$3:$AE$9,14,FALSE),IF(AND($C44=3,OR($H44='入力フォームマスタ（複数一括申請）'!$C$16,$H44='入力フォームマスタ（複数一括申請）'!$C$17)),VLOOKUP($C44,'入力フォームマスタ（複数一括申請）'!$A$3:$AE$9,14,FALSE),IF(OR($H44='入力フォームマスタ（複数一括申請）'!$C$16,$H44='入力フォームマスタ（複数一括申請）'!$C$17),'入力フォームマスタ（複数一括申請）'!$B$5,IF($H44="",VLOOKUP($C44,'入力フォームマスタ（複数一括申請）'!$A$3:$AE$9,14,FALSE),"×"))))</f>
        <v>#N/A</v>
      </c>
      <c r="CU44" s="172" t="e">
        <f>IF(OR($C44=4,$C44=5),VLOOKUP($C44,'入力フォームマスタ（複数一括申請）'!$A$3:$AE$9,15,FALSE),IF(AND(OR($C44&lt;2,$C44&gt;3),$H44='入力フォームマスタ（複数一括申請）'!$C$17),'入力フォームマスタ（複数一括申請）'!$B$5,IF(OR($H44='入力フォームマスタ（複数一括申請）'!$C$16,$H44='入力フォームマスタ（複数一括申請）'!$C$21,$H44='入力フォームマスタ（複数一括申請）'!$C$22,$H44='入力フォームマスタ（複数一括申請）'!$C$23),"×",IF(OR($H44='入力フォームマスタ（複数一括申請）'!$C$18,$H44='入力フォームマスタ（複数一括申請）'!$C$19,$H44='入力フォームマスタ（複数一括申請）'!$C$20,$H44='入力フォームマスタ（複数一括申請）'!$C$24),"○",VLOOKUP($C44,'入力フォームマスタ（複数一括申請）'!$A$3:$AE$9,15,FALSE)))))</f>
        <v>#N/A</v>
      </c>
      <c r="CV44" s="172" t="e">
        <f>IF(OR($H44='入力フォームマスタ（複数一括申請）'!$C$16,$H44='入力フォームマスタ（複数一括申請）'!$C$21,$H44='入力フォームマスタ（複数一括申請）'!$C$22),"×",VLOOKUP($C44,'入力フォームマスタ（複数一括申請）'!$A$3:$AE$9,16,FALSE))</f>
        <v>#N/A</v>
      </c>
      <c r="CW44" s="172" t="e">
        <f>IF(OR($H44='入力フォームマスタ（複数一括申請）'!$C$21,$H44='入力フォームマスタ（複数一括申請）'!$C$22,$H44='入力フォームマスタ（複数一括申請）'!$C$24),"×",VLOOKUP($C44,'入力フォームマスタ（複数一括申請）'!$A$3:$AE$9,17,FALSE))</f>
        <v>#N/A</v>
      </c>
      <c r="CX44" s="172" t="e">
        <f t="shared" ref="CX44:CY44" si="81">CW44</f>
        <v>#N/A</v>
      </c>
      <c r="CY44" s="172" t="e">
        <f t="shared" si="81"/>
        <v>#N/A</v>
      </c>
      <c r="CZ44" s="172" t="e">
        <f t="shared" si="6"/>
        <v>#N/A</v>
      </c>
      <c r="DA44" s="172" t="e">
        <f t="shared" si="7"/>
        <v>#N/A</v>
      </c>
      <c r="DB44" s="172" t="e">
        <f t="shared" si="8"/>
        <v>#N/A</v>
      </c>
      <c r="DC44" s="172" t="e">
        <f t="shared" si="9"/>
        <v>#N/A</v>
      </c>
      <c r="DD44" s="172" t="e">
        <f t="shared" si="10"/>
        <v>#N/A</v>
      </c>
      <c r="DE44" s="172" t="e">
        <f>VLOOKUP($C44,'入力フォームマスタ（複数一括申請）'!$A$3:$AE$9,18,FALSE)</f>
        <v>#N/A</v>
      </c>
      <c r="DF44" s="172" t="e">
        <f>IF(OR(H44='入力フォームマスタ（複数一括申請）'!$C$16,'入力フォーム（複数一括申請）'!H44='入力フォームマスタ（複数一括申請）'!$C$17,'入力フォーム（複数一括申請）'!H44='入力フォームマスタ（複数一括申請）'!$C$21,'入力フォーム（複数一括申請）'!H44='入力フォームマスタ（複数一括申請）'!$C$22,'入力フォーム（複数一括申請）'!H44='入力フォームマスタ（複数一括申請）'!$C$23),"×",VLOOKUP($C44,'入力フォームマスタ（複数一括申請）'!$A$3:$AE$9,19,FALSE))</f>
        <v>#N/A</v>
      </c>
      <c r="DG44" s="172" t="e">
        <f>VLOOKUP($C44,'入力フォームマスタ（複数一括申請）'!$A$3:$AE$9,20,FALSE)</f>
        <v>#N/A</v>
      </c>
      <c r="DH44" s="172" t="e">
        <f>VLOOKUP($C44,'入力フォームマスタ（複数一括申請）'!$A$3:$AE$9,21,FALSE)</f>
        <v>#N/A</v>
      </c>
      <c r="DI44" s="172" t="e">
        <f>VLOOKUP($C44,'入力フォームマスタ（複数一括申請）'!$A$3:$AE$9,22,FALSE)</f>
        <v>#N/A</v>
      </c>
      <c r="DJ44" s="174" t="e">
        <f>IF($C44="",VLOOKUP($C44,'入力フォームマスタ（複数一括申請）'!$A$3:$AE$9,23,FALSE),IF($C44&lt;7,VLOOKUP($C44,'入力フォームマスタ（複数一括申請）'!$A$3:$AE$9,23,FALSE),"×"))</f>
        <v>#N/A</v>
      </c>
      <c r="DK44" s="174" t="e">
        <f>IF($C44="",VLOOKUP($C44,'入力フォームマスタ（複数一括申請）'!$A$3:$AE$9,23,FALSE),IF($C44=7,VLOOKUP($C44,'入力フォームマスタ（複数一括申請）'!$A$3:$AE$9,23,FALSE),"×"))</f>
        <v>#N/A</v>
      </c>
      <c r="DL44" s="174" t="str">
        <f t="shared" si="11"/>
        <v/>
      </c>
      <c r="DM44" s="174" t="str">
        <f>IFERROR(VLOOKUP($H44,'入力フォームマスタ（複数一括申請）'!$C$28:$D$36,2,FALSE),"")</f>
        <v/>
      </c>
      <c r="DN44" s="176" t="str">
        <f t="shared" si="12"/>
        <v/>
      </c>
      <c r="DO44" s="176" t="str">
        <f t="shared" si="13"/>
        <v/>
      </c>
      <c r="DP44" s="186" t="str">
        <f t="shared" si="14"/>
        <v/>
      </c>
      <c r="DQ44" s="187" t="str">
        <f t="shared" si="75"/>
        <v/>
      </c>
    </row>
    <row r="45" spans="1:121" ht="33.75" customHeight="1" x14ac:dyDescent="0.4">
      <c r="A45" s="106"/>
      <c r="B45" s="127">
        <v>36</v>
      </c>
      <c r="C45" s="147" t="str">
        <f t="shared" si="2"/>
        <v/>
      </c>
      <c r="D45" s="466"/>
      <c r="E45" s="467"/>
      <c r="F45" s="468"/>
      <c r="G45" s="469"/>
      <c r="H45" s="470"/>
      <c r="I45" s="470"/>
      <c r="J45" s="470"/>
      <c r="K45" s="469"/>
      <c r="L45" s="470"/>
      <c r="M45" s="470"/>
      <c r="N45" s="469"/>
      <c r="O45" s="469"/>
      <c r="P45" s="469"/>
      <c r="Q45" s="468"/>
      <c r="R45" s="470"/>
      <c r="S45" s="470"/>
      <c r="T45" s="468"/>
      <c r="U45" s="468"/>
      <c r="V45" s="471"/>
      <c r="W45" s="472"/>
      <c r="X45" s="471"/>
      <c r="Y45" s="471"/>
      <c r="Z45" s="471"/>
      <c r="AA45" s="471"/>
      <c r="AB45" s="471"/>
      <c r="AC45" s="471"/>
      <c r="AD45" s="471"/>
      <c r="AE45" s="471"/>
      <c r="AF45" s="471"/>
      <c r="AG45" s="471"/>
      <c r="AH45" s="471"/>
      <c r="AI45" s="468"/>
      <c r="AJ45" s="471"/>
      <c r="AK45" s="471"/>
      <c r="AL45" s="471"/>
      <c r="AM45" s="471"/>
      <c r="AN45" s="471"/>
      <c r="AO45" s="470"/>
      <c r="AP45" s="468"/>
      <c r="AQ45" s="469"/>
      <c r="AR45" s="469"/>
      <c r="AS45" s="470"/>
      <c r="AT45" s="142"/>
      <c r="AU45" s="142"/>
      <c r="AV45" s="142"/>
      <c r="AW45" s="142"/>
      <c r="AX45" s="142"/>
      <c r="AY45" s="142"/>
      <c r="AZ45" s="142"/>
      <c r="BA45" s="142"/>
      <c r="BB45" s="142"/>
      <c r="BC45" s="128"/>
      <c r="BD45" s="142"/>
      <c r="BE45" s="142"/>
      <c r="BF45" s="142"/>
      <c r="BG45" s="142"/>
      <c r="BH45" s="142"/>
      <c r="BI45" s="142"/>
      <c r="BJ45" s="468"/>
      <c r="BK45" s="470"/>
      <c r="BL45" s="468"/>
      <c r="BM45" s="470"/>
      <c r="BN45" s="468"/>
      <c r="BO45" s="468"/>
      <c r="BP45" s="470"/>
      <c r="BQ45" s="470"/>
      <c r="BR45" s="142"/>
      <c r="BS45" s="142"/>
      <c r="BT45" s="142"/>
      <c r="BU45" s="142"/>
      <c r="BV45" s="142"/>
      <c r="BW45" s="128"/>
      <c r="BX45" s="470"/>
      <c r="BY45" s="470"/>
      <c r="BZ45" s="468"/>
      <c r="CA45" s="468"/>
      <c r="CB45" s="470"/>
      <c r="CC45" s="475"/>
      <c r="CD45" s="477" t="str">
        <f t="shared" si="3"/>
        <v/>
      </c>
      <c r="CF45" s="172" t="e">
        <f>VLOOKUP($C45,'入力フォームマスタ（複数一括申請）'!$A$3:$AE$9,2,FALSE)</f>
        <v>#N/A</v>
      </c>
      <c r="CG45" s="172" t="e">
        <f>VLOOKUP($C45,'入力フォームマスタ（複数一括申請）'!$A$3:$AE$9,3,FALSE)</f>
        <v>#N/A</v>
      </c>
      <c r="CH45" s="172" t="e">
        <f>VLOOKUP($C45,'入力フォームマスタ（複数一括申請）'!$A$3:$AE$9,4,FALSE)</f>
        <v>#N/A</v>
      </c>
      <c r="CI45" s="172" t="e">
        <f>VLOOKUP($C45,'入力フォームマスタ（複数一括申請）'!$A$3:$AE$9,5,FALSE)</f>
        <v>#N/A</v>
      </c>
      <c r="CJ45" s="172" t="e">
        <f>VLOOKUP($C45,'入力フォームマスタ（複数一括申請）'!$A$3:$AE$9,6,FALSE)</f>
        <v>#N/A</v>
      </c>
      <c r="CK45" s="172" t="e">
        <f>VLOOKUP($C45,'入力フォームマスタ（複数一括申請）'!$A$3:$AE$9,7,FALSE)</f>
        <v>#N/A</v>
      </c>
      <c r="CL45" s="172" t="e">
        <f>VLOOKUP($C45,'入力フォームマスタ（複数一括申請）'!$A$3:$AE$9,8,FALSE)</f>
        <v>#N/A</v>
      </c>
      <c r="CM45" s="172" t="e">
        <f>IF(AND($C45&gt;0,$H45='入力フォームマスタ（複数一括申請）'!$C$22),"×",VLOOKUP($C45,'入力フォームマスタ（複数一括申請）'!$A$3:$AE$9,9,FALSE))</f>
        <v>#N/A</v>
      </c>
      <c r="CN45" s="172" t="e">
        <f t="shared" ref="CN45:CO45" si="82">CM45</f>
        <v>#N/A</v>
      </c>
      <c r="CO45" s="172" t="e">
        <f t="shared" si="82"/>
        <v>#N/A</v>
      </c>
      <c r="CP45" s="172" t="e">
        <f>IF(AND($C45&gt;0,$H45='入力フォームマスタ（複数一括申請）'!$C$22),"×",VLOOKUP($C45,'入力フォームマスタ（複数一括申請）'!$A$3:$AE$9,10,FALSE))</f>
        <v>#N/A</v>
      </c>
      <c r="CQ45" s="172" t="e">
        <f>IF(AND($C45&gt;0,$H45='入力フォームマスタ（複数一括申請）'!$C$22),"×",VLOOKUP($C45,'入力フォームマスタ（複数一括申請）'!$A$3:$AE$9,11,FALSE))</f>
        <v>#N/A</v>
      </c>
      <c r="CR45" s="172" t="e">
        <f>IF($AI45='入力フォームマスタ（複数一括申請）'!$D$16,'入力フォームマスタ（複数一括申請）'!$B$5,IF(OR($H45='入力フォームマスタ（複数一括申請）'!$C$21,$H45='入力フォームマスタ（複数一括申請）'!$C$22,$H45='入力フォームマスタ（複数一括申請）'!$C$24),"×",VLOOKUP($C45,'入力フォームマスタ（複数一括申請）'!$A$3:$AE$9,12,FALSE)))</f>
        <v>#N/A</v>
      </c>
      <c r="CS45" s="172" t="e">
        <f>IF(OR($H45='入力フォームマスタ（複数一括申請）'!$C$21,$H45='入力フォームマスタ（複数一括申請）'!$C$22,$H45='入力フォームマスタ（複数一括申請）'!$C$24),"×",VLOOKUP($C45,'入力フォームマスタ（複数一括申請）'!$A$3:$AE$9,13,FALSE))</f>
        <v>#N/A</v>
      </c>
      <c r="CT45" s="172" t="e">
        <f>IF(AND(3&lt;$C45,$C45&lt;7),VLOOKUP($C45,'入力フォームマスタ（複数一括申請）'!$A$3:$AE$9,14,FALSE),IF(AND($C45=3,OR($H45='入力フォームマスタ（複数一括申請）'!$C$16,$H45='入力フォームマスタ（複数一括申請）'!$C$17)),VLOOKUP($C45,'入力フォームマスタ（複数一括申請）'!$A$3:$AE$9,14,FALSE),IF(OR($H45='入力フォームマスタ（複数一括申請）'!$C$16,$H45='入力フォームマスタ（複数一括申請）'!$C$17),'入力フォームマスタ（複数一括申請）'!$B$5,IF($H45="",VLOOKUP($C45,'入力フォームマスタ（複数一括申請）'!$A$3:$AE$9,14,FALSE),"×"))))</f>
        <v>#N/A</v>
      </c>
      <c r="CU45" s="172" t="e">
        <f>IF(OR($C45=4,$C45=5),VLOOKUP($C45,'入力フォームマスタ（複数一括申請）'!$A$3:$AE$9,15,FALSE),IF(AND(OR($C45&lt;2,$C45&gt;3),$H45='入力フォームマスタ（複数一括申請）'!$C$17),'入力フォームマスタ（複数一括申請）'!$B$5,IF(OR($H45='入力フォームマスタ（複数一括申請）'!$C$16,$H45='入力フォームマスタ（複数一括申請）'!$C$21,$H45='入力フォームマスタ（複数一括申請）'!$C$22,$H45='入力フォームマスタ（複数一括申請）'!$C$23),"×",IF(OR($H45='入力フォームマスタ（複数一括申請）'!$C$18,$H45='入力フォームマスタ（複数一括申請）'!$C$19,$H45='入力フォームマスタ（複数一括申請）'!$C$20,$H45='入力フォームマスタ（複数一括申請）'!$C$24),"○",VLOOKUP($C45,'入力フォームマスタ（複数一括申請）'!$A$3:$AE$9,15,FALSE)))))</f>
        <v>#N/A</v>
      </c>
      <c r="CV45" s="172" t="e">
        <f>IF(OR($H45='入力フォームマスタ（複数一括申請）'!$C$16,$H45='入力フォームマスタ（複数一括申請）'!$C$21,$H45='入力フォームマスタ（複数一括申請）'!$C$22),"×",VLOOKUP($C45,'入力フォームマスタ（複数一括申請）'!$A$3:$AE$9,16,FALSE))</f>
        <v>#N/A</v>
      </c>
      <c r="CW45" s="172" t="e">
        <f>IF(OR($H45='入力フォームマスタ（複数一括申請）'!$C$21,$H45='入力フォームマスタ（複数一括申請）'!$C$22,$H45='入力フォームマスタ（複数一括申請）'!$C$24),"×",VLOOKUP($C45,'入力フォームマスタ（複数一括申請）'!$A$3:$AE$9,17,FALSE))</f>
        <v>#N/A</v>
      </c>
      <c r="CX45" s="172" t="e">
        <f t="shared" ref="CX45:CY45" si="83">CW45</f>
        <v>#N/A</v>
      </c>
      <c r="CY45" s="172" t="e">
        <f t="shared" si="83"/>
        <v>#N/A</v>
      </c>
      <c r="CZ45" s="172" t="e">
        <f t="shared" si="6"/>
        <v>#N/A</v>
      </c>
      <c r="DA45" s="172" t="e">
        <f t="shared" si="7"/>
        <v>#N/A</v>
      </c>
      <c r="DB45" s="172" t="e">
        <f t="shared" si="8"/>
        <v>#N/A</v>
      </c>
      <c r="DC45" s="172" t="e">
        <f t="shared" si="9"/>
        <v>#N/A</v>
      </c>
      <c r="DD45" s="172" t="e">
        <f t="shared" si="10"/>
        <v>#N/A</v>
      </c>
      <c r="DE45" s="172" t="e">
        <f>VLOOKUP($C45,'入力フォームマスタ（複数一括申請）'!$A$3:$AE$9,18,FALSE)</f>
        <v>#N/A</v>
      </c>
      <c r="DF45" s="172" t="e">
        <f>IF(OR(H45='入力フォームマスタ（複数一括申請）'!$C$16,'入力フォーム（複数一括申請）'!H45='入力フォームマスタ（複数一括申請）'!$C$17,'入力フォーム（複数一括申請）'!H45='入力フォームマスタ（複数一括申請）'!$C$21,'入力フォーム（複数一括申請）'!H45='入力フォームマスタ（複数一括申請）'!$C$22,'入力フォーム（複数一括申請）'!H45='入力フォームマスタ（複数一括申請）'!$C$23),"×",VLOOKUP($C45,'入力フォームマスタ（複数一括申請）'!$A$3:$AE$9,19,FALSE))</f>
        <v>#N/A</v>
      </c>
      <c r="DG45" s="172" t="e">
        <f>VLOOKUP($C45,'入力フォームマスタ（複数一括申請）'!$A$3:$AE$9,20,FALSE)</f>
        <v>#N/A</v>
      </c>
      <c r="DH45" s="172" t="e">
        <f>VLOOKUP($C45,'入力フォームマスタ（複数一括申請）'!$A$3:$AE$9,21,FALSE)</f>
        <v>#N/A</v>
      </c>
      <c r="DI45" s="172" t="e">
        <f>VLOOKUP($C45,'入力フォームマスタ（複数一括申請）'!$A$3:$AE$9,22,FALSE)</f>
        <v>#N/A</v>
      </c>
      <c r="DJ45" s="174" t="e">
        <f>IF($C45="",VLOOKUP($C45,'入力フォームマスタ（複数一括申請）'!$A$3:$AE$9,23,FALSE),IF($C45&lt;7,VLOOKUP($C45,'入力フォームマスタ（複数一括申請）'!$A$3:$AE$9,23,FALSE),"×"))</f>
        <v>#N/A</v>
      </c>
      <c r="DK45" s="174" t="e">
        <f>IF($C45="",VLOOKUP($C45,'入力フォームマスタ（複数一括申請）'!$A$3:$AE$9,23,FALSE),IF($C45=7,VLOOKUP($C45,'入力フォームマスタ（複数一括申請）'!$A$3:$AE$9,23,FALSE),"×"))</f>
        <v>#N/A</v>
      </c>
      <c r="DL45" s="174" t="str">
        <f t="shared" si="11"/>
        <v/>
      </c>
      <c r="DM45" s="174" t="str">
        <f>IFERROR(VLOOKUP($H45,'入力フォームマスタ（複数一括申請）'!$C$28:$D$36,2,FALSE),"")</f>
        <v/>
      </c>
      <c r="DN45" s="176" t="str">
        <f t="shared" si="12"/>
        <v/>
      </c>
      <c r="DO45" s="176" t="str">
        <f t="shared" si="13"/>
        <v/>
      </c>
      <c r="DP45" s="186" t="str">
        <f t="shared" si="14"/>
        <v/>
      </c>
      <c r="DQ45" s="187" t="str">
        <f t="shared" si="75"/>
        <v/>
      </c>
    </row>
    <row r="46" spans="1:121" ht="33.75" customHeight="1" x14ac:dyDescent="0.4">
      <c r="A46" s="106"/>
      <c r="B46" s="127">
        <v>37</v>
      </c>
      <c r="C46" s="147" t="str">
        <f t="shared" si="2"/>
        <v/>
      </c>
      <c r="D46" s="466"/>
      <c r="E46" s="467"/>
      <c r="F46" s="468"/>
      <c r="G46" s="469"/>
      <c r="H46" s="470"/>
      <c r="I46" s="470"/>
      <c r="J46" s="470"/>
      <c r="K46" s="469"/>
      <c r="L46" s="470"/>
      <c r="M46" s="470"/>
      <c r="N46" s="469"/>
      <c r="O46" s="469"/>
      <c r="P46" s="469"/>
      <c r="Q46" s="468"/>
      <c r="R46" s="470"/>
      <c r="S46" s="470"/>
      <c r="T46" s="468"/>
      <c r="U46" s="468"/>
      <c r="V46" s="471"/>
      <c r="W46" s="472"/>
      <c r="X46" s="471"/>
      <c r="Y46" s="471"/>
      <c r="Z46" s="471"/>
      <c r="AA46" s="471"/>
      <c r="AB46" s="471"/>
      <c r="AC46" s="471"/>
      <c r="AD46" s="471"/>
      <c r="AE46" s="471"/>
      <c r="AF46" s="471"/>
      <c r="AG46" s="471"/>
      <c r="AH46" s="471"/>
      <c r="AI46" s="468"/>
      <c r="AJ46" s="471"/>
      <c r="AK46" s="471"/>
      <c r="AL46" s="471"/>
      <c r="AM46" s="471"/>
      <c r="AN46" s="471"/>
      <c r="AO46" s="470"/>
      <c r="AP46" s="468"/>
      <c r="AQ46" s="469"/>
      <c r="AR46" s="469"/>
      <c r="AS46" s="470"/>
      <c r="AT46" s="142"/>
      <c r="AU46" s="142"/>
      <c r="AV46" s="142"/>
      <c r="AW46" s="142"/>
      <c r="AX46" s="142"/>
      <c r="AY46" s="142"/>
      <c r="AZ46" s="142"/>
      <c r="BA46" s="142"/>
      <c r="BB46" s="142"/>
      <c r="BC46" s="128"/>
      <c r="BD46" s="142"/>
      <c r="BE46" s="142"/>
      <c r="BF46" s="142"/>
      <c r="BG46" s="142"/>
      <c r="BH46" s="142"/>
      <c r="BI46" s="142"/>
      <c r="BJ46" s="468"/>
      <c r="BK46" s="470"/>
      <c r="BL46" s="468"/>
      <c r="BM46" s="470"/>
      <c r="BN46" s="468"/>
      <c r="BO46" s="468"/>
      <c r="BP46" s="470"/>
      <c r="BQ46" s="470"/>
      <c r="BR46" s="142"/>
      <c r="BS46" s="142"/>
      <c r="BT46" s="142"/>
      <c r="BU46" s="142"/>
      <c r="BV46" s="142"/>
      <c r="BW46" s="128"/>
      <c r="BX46" s="470"/>
      <c r="BY46" s="470"/>
      <c r="BZ46" s="468"/>
      <c r="CA46" s="468"/>
      <c r="CB46" s="470"/>
      <c r="CC46" s="475"/>
      <c r="CD46" s="477" t="str">
        <f t="shared" si="3"/>
        <v/>
      </c>
      <c r="CF46" s="172" t="e">
        <f>VLOOKUP($C46,'入力フォームマスタ（複数一括申請）'!$A$3:$AE$9,2,FALSE)</f>
        <v>#N/A</v>
      </c>
      <c r="CG46" s="172" t="e">
        <f>VLOOKUP($C46,'入力フォームマスタ（複数一括申請）'!$A$3:$AE$9,3,FALSE)</f>
        <v>#N/A</v>
      </c>
      <c r="CH46" s="172" t="e">
        <f>VLOOKUP($C46,'入力フォームマスタ（複数一括申請）'!$A$3:$AE$9,4,FALSE)</f>
        <v>#N/A</v>
      </c>
      <c r="CI46" s="172" t="e">
        <f>VLOOKUP($C46,'入力フォームマスタ（複数一括申請）'!$A$3:$AE$9,5,FALSE)</f>
        <v>#N/A</v>
      </c>
      <c r="CJ46" s="172" t="e">
        <f>VLOOKUP($C46,'入力フォームマスタ（複数一括申請）'!$A$3:$AE$9,6,FALSE)</f>
        <v>#N/A</v>
      </c>
      <c r="CK46" s="172" t="e">
        <f>VLOOKUP($C46,'入力フォームマスタ（複数一括申請）'!$A$3:$AE$9,7,FALSE)</f>
        <v>#N/A</v>
      </c>
      <c r="CL46" s="172" t="e">
        <f>VLOOKUP($C46,'入力フォームマスタ（複数一括申請）'!$A$3:$AE$9,8,FALSE)</f>
        <v>#N/A</v>
      </c>
      <c r="CM46" s="172" t="e">
        <f>IF(AND($C46&gt;0,$H46='入力フォームマスタ（複数一括申請）'!$C$22),"×",VLOOKUP($C46,'入力フォームマスタ（複数一括申請）'!$A$3:$AE$9,9,FALSE))</f>
        <v>#N/A</v>
      </c>
      <c r="CN46" s="172" t="e">
        <f t="shared" ref="CN46:CO46" si="84">CM46</f>
        <v>#N/A</v>
      </c>
      <c r="CO46" s="172" t="e">
        <f t="shared" si="84"/>
        <v>#N/A</v>
      </c>
      <c r="CP46" s="172" t="e">
        <f>IF(AND($C46&gt;0,$H46='入力フォームマスタ（複数一括申請）'!$C$22),"×",VLOOKUP($C46,'入力フォームマスタ（複数一括申請）'!$A$3:$AE$9,10,FALSE))</f>
        <v>#N/A</v>
      </c>
      <c r="CQ46" s="172" t="e">
        <f>IF(AND($C46&gt;0,$H46='入力フォームマスタ（複数一括申請）'!$C$22),"×",VLOOKUP($C46,'入力フォームマスタ（複数一括申請）'!$A$3:$AE$9,11,FALSE))</f>
        <v>#N/A</v>
      </c>
      <c r="CR46" s="172" t="e">
        <f>IF($AI46='入力フォームマスタ（複数一括申請）'!$D$16,'入力フォームマスタ（複数一括申請）'!$B$5,IF(OR($H46='入力フォームマスタ（複数一括申請）'!$C$21,$H46='入力フォームマスタ（複数一括申請）'!$C$22,$H46='入力フォームマスタ（複数一括申請）'!$C$24),"×",VLOOKUP($C46,'入力フォームマスタ（複数一括申請）'!$A$3:$AE$9,12,FALSE)))</f>
        <v>#N/A</v>
      </c>
      <c r="CS46" s="172" t="e">
        <f>IF(OR($H46='入力フォームマスタ（複数一括申請）'!$C$21,$H46='入力フォームマスタ（複数一括申請）'!$C$22,$H46='入力フォームマスタ（複数一括申請）'!$C$24),"×",VLOOKUP($C46,'入力フォームマスタ（複数一括申請）'!$A$3:$AE$9,13,FALSE))</f>
        <v>#N/A</v>
      </c>
      <c r="CT46" s="172" t="e">
        <f>IF(AND(3&lt;$C46,$C46&lt;7),VLOOKUP($C46,'入力フォームマスタ（複数一括申請）'!$A$3:$AE$9,14,FALSE),IF(AND($C46=3,OR($H46='入力フォームマスタ（複数一括申請）'!$C$16,$H46='入力フォームマスタ（複数一括申請）'!$C$17)),VLOOKUP($C46,'入力フォームマスタ（複数一括申請）'!$A$3:$AE$9,14,FALSE),IF(OR($H46='入力フォームマスタ（複数一括申請）'!$C$16,$H46='入力フォームマスタ（複数一括申請）'!$C$17),'入力フォームマスタ（複数一括申請）'!$B$5,IF($H46="",VLOOKUP($C46,'入力フォームマスタ（複数一括申請）'!$A$3:$AE$9,14,FALSE),"×"))))</f>
        <v>#N/A</v>
      </c>
      <c r="CU46" s="172" t="e">
        <f>IF(OR($C46=4,$C46=5),VLOOKUP($C46,'入力フォームマスタ（複数一括申請）'!$A$3:$AE$9,15,FALSE),IF(AND(OR($C46&lt;2,$C46&gt;3),$H46='入力フォームマスタ（複数一括申請）'!$C$17),'入力フォームマスタ（複数一括申請）'!$B$5,IF(OR($H46='入力フォームマスタ（複数一括申請）'!$C$16,$H46='入力フォームマスタ（複数一括申請）'!$C$21,$H46='入力フォームマスタ（複数一括申請）'!$C$22,$H46='入力フォームマスタ（複数一括申請）'!$C$23),"×",IF(OR($H46='入力フォームマスタ（複数一括申請）'!$C$18,$H46='入力フォームマスタ（複数一括申請）'!$C$19,$H46='入力フォームマスタ（複数一括申請）'!$C$20,$H46='入力フォームマスタ（複数一括申請）'!$C$24),"○",VLOOKUP($C46,'入力フォームマスタ（複数一括申請）'!$A$3:$AE$9,15,FALSE)))))</f>
        <v>#N/A</v>
      </c>
      <c r="CV46" s="172" t="e">
        <f>IF(OR($H46='入力フォームマスタ（複数一括申請）'!$C$16,$H46='入力フォームマスタ（複数一括申請）'!$C$21,$H46='入力フォームマスタ（複数一括申請）'!$C$22),"×",VLOOKUP($C46,'入力フォームマスタ（複数一括申請）'!$A$3:$AE$9,16,FALSE))</f>
        <v>#N/A</v>
      </c>
      <c r="CW46" s="172" t="e">
        <f>IF(OR($H46='入力フォームマスタ（複数一括申請）'!$C$21,$H46='入力フォームマスタ（複数一括申請）'!$C$22,$H46='入力フォームマスタ（複数一括申請）'!$C$24),"×",VLOOKUP($C46,'入力フォームマスタ（複数一括申請）'!$A$3:$AE$9,17,FALSE))</f>
        <v>#N/A</v>
      </c>
      <c r="CX46" s="172" t="e">
        <f t="shared" ref="CX46:CY46" si="85">CW46</f>
        <v>#N/A</v>
      </c>
      <c r="CY46" s="172" t="e">
        <f t="shared" si="85"/>
        <v>#N/A</v>
      </c>
      <c r="CZ46" s="172" t="e">
        <f t="shared" si="6"/>
        <v>#N/A</v>
      </c>
      <c r="DA46" s="172" t="e">
        <f t="shared" si="7"/>
        <v>#N/A</v>
      </c>
      <c r="DB46" s="172" t="e">
        <f t="shared" si="8"/>
        <v>#N/A</v>
      </c>
      <c r="DC46" s="172" t="e">
        <f t="shared" si="9"/>
        <v>#N/A</v>
      </c>
      <c r="DD46" s="172" t="e">
        <f t="shared" si="10"/>
        <v>#N/A</v>
      </c>
      <c r="DE46" s="172" t="e">
        <f>VLOOKUP($C46,'入力フォームマスタ（複数一括申請）'!$A$3:$AE$9,18,FALSE)</f>
        <v>#N/A</v>
      </c>
      <c r="DF46" s="172" t="e">
        <f>IF(OR(H46='入力フォームマスタ（複数一括申請）'!$C$16,'入力フォーム（複数一括申請）'!H46='入力フォームマスタ（複数一括申請）'!$C$17,'入力フォーム（複数一括申請）'!H46='入力フォームマスタ（複数一括申請）'!$C$21,'入力フォーム（複数一括申請）'!H46='入力フォームマスタ（複数一括申請）'!$C$22,'入力フォーム（複数一括申請）'!H46='入力フォームマスタ（複数一括申請）'!$C$23),"×",VLOOKUP($C46,'入力フォームマスタ（複数一括申請）'!$A$3:$AE$9,19,FALSE))</f>
        <v>#N/A</v>
      </c>
      <c r="DG46" s="172" t="e">
        <f>VLOOKUP($C46,'入力フォームマスタ（複数一括申請）'!$A$3:$AE$9,20,FALSE)</f>
        <v>#N/A</v>
      </c>
      <c r="DH46" s="172" t="e">
        <f>VLOOKUP($C46,'入力フォームマスタ（複数一括申請）'!$A$3:$AE$9,21,FALSE)</f>
        <v>#N/A</v>
      </c>
      <c r="DI46" s="172" t="e">
        <f>VLOOKUP($C46,'入力フォームマスタ（複数一括申請）'!$A$3:$AE$9,22,FALSE)</f>
        <v>#N/A</v>
      </c>
      <c r="DJ46" s="174" t="e">
        <f>IF($C46="",VLOOKUP($C46,'入力フォームマスタ（複数一括申請）'!$A$3:$AE$9,23,FALSE),IF($C46&lt;7,VLOOKUP($C46,'入力フォームマスタ（複数一括申請）'!$A$3:$AE$9,23,FALSE),"×"))</f>
        <v>#N/A</v>
      </c>
      <c r="DK46" s="174" t="e">
        <f>IF($C46="",VLOOKUP($C46,'入力フォームマスタ（複数一括申請）'!$A$3:$AE$9,23,FALSE),IF($C46=7,VLOOKUP($C46,'入力フォームマスタ（複数一括申請）'!$A$3:$AE$9,23,FALSE),"×"))</f>
        <v>#N/A</v>
      </c>
      <c r="DL46" s="174" t="str">
        <f t="shared" si="11"/>
        <v/>
      </c>
      <c r="DM46" s="174" t="str">
        <f>IFERROR(VLOOKUP($H46,'入力フォームマスタ（複数一括申請）'!$C$28:$D$36,2,FALSE),"")</f>
        <v/>
      </c>
      <c r="DN46" s="176" t="str">
        <f t="shared" si="12"/>
        <v/>
      </c>
      <c r="DO46" s="176" t="str">
        <f t="shared" si="13"/>
        <v/>
      </c>
      <c r="DP46" s="186" t="str">
        <f t="shared" si="14"/>
        <v/>
      </c>
      <c r="DQ46" s="187" t="str">
        <f t="shared" si="75"/>
        <v/>
      </c>
    </row>
    <row r="47" spans="1:121" ht="33.75" customHeight="1" x14ac:dyDescent="0.4">
      <c r="A47" s="106"/>
      <c r="B47" s="127">
        <v>38</v>
      </c>
      <c r="C47" s="147" t="str">
        <f t="shared" si="2"/>
        <v/>
      </c>
      <c r="D47" s="466"/>
      <c r="E47" s="467"/>
      <c r="F47" s="468"/>
      <c r="G47" s="469"/>
      <c r="H47" s="470"/>
      <c r="I47" s="470"/>
      <c r="J47" s="470"/>
      <c r="K47" s="469"/>
      <c r="L47" s="470"/>
      <c r="M47" s="470"/>
      <c r="N47" s="469"/>
      <c r="O47" s="469"/>
      <c r="P47" s="469"/>
      <c r="Q47" s="468"/>
      <c r="R47" s="470"/>
      <c r="S47" s="470"/>
      <c r="T47" s="468"/>
      <c r="U47" s="468"/>
      <c r="V47" s="471"/>
      <c r="W47" s="472"/>
      <c r="X47" s="471"/>
      <c r="Y47" s="471"/>
      <c r="Z47" s="471"/>
      <c r="AA47" s="471"/>
      <c r="AB47" s="471"/>
      <c r="AC47" s="471"/>
      <c r="AD47" s="471"/>
      <c r="AE47" s="471"/>
      <c r="AF47" s="471"/>
      <c r="AG47" s="471"/>
      <c r="AH47" s="471"/>
      <c r="AI47" s="468"/>
      <c r="AJ47" s="471"/>
      <c r="AK47" s="471"/>
      <c r="AL47" s="471"/>
      <c r="AM47" s="471"/>
      <c r="AN47" s="471"/>
      <c r="AO47" s="470"/>
      <c r="AP47" s="468"/>
      <c r="AQ47" s="469"/>
      <c r="AR47" s="469"/>
      <c r="AS47" s="470"/>
      <c r="AT47" s="142"/>
      <c r="AU47" s="142"/>
      <c r="AV47" s="142"/>
      <c r="AW47" s="142"/>
      <c r="AX47" s="142"/>
      <c r="AY47" s="142"/>
      <c r="AZ47" s="142"/>
      <c r="BA47" s="142"/>
      <c r="BB47" s="142"/>
      <c r="BC47" s="128"/>
      <c r="BD47" s="142"/>
      <c r="BE47" s="142"/>
      <c r="BF47" s="142"/>
      <c r="BG47" s="142"/>
      <c r="BH47" s="142"/>
      <c r="BI47" s="142"/>
      <c r="BJ47" s="468"/>
      <c r="BK47" s="470"/>
      <c r="BL47" s="468"/>
      <c r="BM47" s="470"/>
      <c r="BN47" s="468"/>
      <c r="BO47" s="468"/>
      <c r="BP47" s="470"/>
      <c r="BQ47" s="470"/>
      <c r="BR47" s="142"/>
      <c r="BS47" s="142"/>
      <c r="BT47" s="142"/>
      <c r="BU47" s="142"/>
      <c r="BV47" s="142"/>
      <c r="BW47" s="128"/>
      <c r="BX47" s="470"/>
      <c r="BY47" s="470"/>
      <c r="BZ47" s="468"/>
      <c r="CA47" s="468"/>
      <c r="CB47" s="470"/>
      <c r="CC47" s="475"/>
      <c r="CD47" s="477" t="str">
        <f t="shared" si="3"/>
        <v/>
      </c>
      <c r="CF47" s="172" t="e">
        <f>VLOOKUP($C47,'入力フォームマスタ（複数一括申請）'!$A$3:$AE$9,2,FALSE)</f>
        <v>#N/A</v>
      </c>
      <c r="CG47" s="172" t="e">
        <f>VLOOKUP($C47,'入力フォームマスタ（複数一括申請）'!$A$3:$AE$9,3,FALSE)</f>
        <v>#N/A</v>
      </c>
      <c r="CH47" s="172" t="e">
        <f>VLOOKUP($C47,'入力フォームマスタ（複数一括申請）'!$A$3:$AE$9,4,FALSE)</f>
        <v>#N/A</v>
      </c>
      <c r="CI47" s="172" t="e">
        <f>VLOOKUP($C47,'入力フォームマスタ（複数一括申請）'!$A$3:$AE$9,5,FALSE)</f>
        <v>#N/A</v>
      </c>
      <c r="CJ47" s="172" t="e">
        <f>VLOOKUP($C47,'入力フォームマスタ（複数一括申請）'!$A$3:$AE$9,6,FALSE)</f>
        <v>#N/A</v>
      </c>
      <c r="CK47" s="172" t="e">
        <f>VLOOKUP($C47,'入力フォームマスタ（複数一括申請）'!$A$3:$AE$9,7,FALSE)</f>
        <v>#N/A</v>
      </c>
      <c r="CL47" s="172" t="e">
        <f>VLOOKUP($C47,'入力フォームマスタ（複数一括申請）'!$A$3:$AE$9,8,FALSE)</f>
        <v>#N/A</v>
      </c>
      <c r="CM47" s="172" t="e">
        <f>IF(AND($C47&gt;0,$H47='入力フォームマスタ（複数一括申請）'!$C$22),"×",VLOOKUP($C47,'入力フォームマスタ（複数一括申請）'!$A$3:$AE$9,9,FALSE))</f>
        <v>#N/A</v>
      </c>
      <c r="CN47" s="172" t="e">
        <f t="shared" ref="CN47:CO47" si="86">CM47</f>
        <v>#N/A</v>
      </c>
      <c r="CO47" s="172" t="e">
        <f t="shared" si="86"/>
        <v>#N/A</v>
      </c>
      <c r="CP47" s="172" t="e">
        <f>IF(AND($C47&gt;0,$H47='入力フォームマスタ（複数一括申請）'!$C$22),"×",VLOOKUP($C47,'入力フォームマスタ（複数一括申請）'!$A$3:$AE$9,10,FALSE))</f>
        <v>#N/A</v>
      </c>
      <c r="CQ47" s="172" t="e">
        <f>IF(AND($C47&gt;0,$H47='入力フォームマスタ（複数一括申請）'!$C$22),"×",VLOOKUP($C47,'入力フォームマスタ（複数一括申請）'!$A$3:$AE$9,11,FALSE))</f>
        <v>#N/A</v>
      </c>
      <c r="CR47" s="172" t="e">
        <f>IF($AI47='入力フォームマスタ（複数一括申請）'!$D$16,'入力フォームマスタ（複数一括申請）'!$B$5,IF(OR($H47='入力フォームマスタ（複数一括申請）'!$C$21,$H47='入力フォームマスタ（複数一括申請）'!$C$22,$H47='入力フォームマスタ（複数一括申請）'!$C$24),"×",VLOOKUP($C47,'入力フォームマスタ（複数一括申請）'!$A$3:$AE$9,12,FALSE)))</f>
        <v>#N/A</v>
      </c>
      <c r="CS47" s="172" t="e">
        <f>IF(OR($H47='入力フォームマスタ（複数一括申請）'!$C$21,$H47='入力フォームマスタ（複数一括申請）'!$C$22,$H47='入力フォームマスタ（複数一括申請）'!$C$24),"×",VLOOKUP($C47,'入力フォームマスタ（複数一括申請）'!$A$3:$AE$9,13,FALSE))</f>
        <v>#N/A</v>
      </c>
      <c r="CT47" s="172" t="e">
        <f>IF(AND(3&lt;$C47,$C47&lt;7),VLOOKUP($C47,'入力フォームマスタ（複数一括申請）'!$A$3:$AE$9,14,FALSE),IF(AND($C47=3,OR($H47='入力フォームマスタ（複数一括申請）'!$C$16,$H47='入力フォームマスタ（複数一括申請）'!$C$17)),VLOOKUP($C47,'入力フォームマスタ（複数一括申請）'!$A$3:$AE$9,14,FALSE),IF(OR($H47='入力フォームマスタ（複数一括申請）'!$C$16,$H47='入力フォームマスタ（複数一括申請）'!$C$17),'入力フォームマスタ（複数一括申請）'!$B$5,IF($H47="",VLOOKUP($C47,'入力フォームマスタ（複数一括申請）'!$A$3:$AE$9,14,FALSE),"×"))))</f>
        <v>#N/A</v>
      </c>
      <c r="CU47" s="172" t="e">
        <f>IF(OR($C47=4,$C47=5),VLOOKUP($C47,'入力フォームマスタ（複数一括申請）'!$A$3:$AE$9,15,FALSE),IF(AND(OR($C47&lt;2,$C47&gt;3),$H47='入力フォームマスタ（複数一括申請）'!$C$17),'入力フォームマスタ（複数一括申請）'!$B$5,IF(OR($H47='入力フォームマスタ（複数一括申請）'!$C$16,$H47='入力フォームマスタ（複数一括申請）'!$C$21,$H47='入力フォームマスタ（複数一括申請）'!$C$22,$H47='入力フォームマスタ（複数一括申請）'!$C$23),"×",IF(OR($H47='入力フォームマスタ（複数一括申請）'!$C$18,$H47='入力フォームマスタ（複数一括申請）'!$C$19,$H47='入力フォームマスタ（複数一括申請）'!$C$20,$H47='入力フォームマスタ（複数一括申請）'!$C$24),"○",VLOOKUP($C47,'入力フォームマスタ（複数一括申請）'!$A$3:$AE$9,15,FALSE)))))</f>
        <v>#N/A</v>
      </c>
      <c r="CV47" s="172" t="e">
        <f>IF(OR($H47='入力フォームマスタ（複数一括申請）'!$C$16,$H47='入力フォームマスタ（複数一括申請）'!$C$21,$H47='入力フォームマスタ（複数一括申請）'!$C$22),"×",VLOOKUP($C47,'入力フォームマスタ（複数一括申請）'!$A$3:$AE$9,16,FALSE))</f>
        <v>#N/A</v>
      </c>
      <c r="CW47" s="172" t="e">
        <f>IF(OR($H47='入力フォームマスタ（複数一括申請）'!$C$21,$H47='入力フォームマスタ（複数一括申請）'!$C$22,$H47='入力フォームマスタ（複数一括申請）'!$C$24),"×",VLOOKUP($C47,'入力フォームマスタ（複数一括申請）'!$A$3:$AE$9,17,FALSE))</f>
        <v>#N/A</v>
      </c>
      <c r="CX47" s="172" t="e">
        <f t="shared" ref="CX47:CY47" si="87">CW47</f>
        <v>#N/A</v>
      </c>
      <c r="CY47" s="172" t="e">
        <f t="shared" si="87"/>
        <v>#N/A</v>
      </c>
      <c r="CZ47" s="172" t="e">
        <f t="shared" si="6"/>
        <v>#N/A</v>
      </c>
      <c r="DA47" s="172" t="e">
        <f t="shared" si="7"/>
        <v>#N/A</v>
      </c>
      <c r="DB47" s="172" t="e">
        <f t="shared" si="8"/>
        <v>#N/A</v>
      </c>
      <c r="DC47" s="172" t="e">
        <f t="shared" si="9"/>
        <v>#N/A</v>
      </c>
      <c r="DD47" s="172" t="e">
        <f t="shared" si="10"/>
        <v>#N/A</v>
      </c>
      <c r="DE47" s="172" t="e">
        <f>VLOOKUP($C47,'入力フォームマスタ（複数一括申請）'!$A$3:$AE$9,18,FALSE)</f>
        <v>#N/A</v>
      </c>
      <c r="DF47" s="172" t="e">
        <f>IF(OR(H47='入力フォームマスタ（複数一括申請）'!$C$16,'入力フォーム（複数一括申請）'!H47='入力フォームマスタ（複数一括申請）'!$C$17,'入力フォーム（複数一括申請）'!H47='入力フォームマスタ（複数一括申請）'!$C$21,'入力フォーム（複数一括申請）'!H47='入力フォームマスタ（複数一括申請）'!$C$22,'入力フォーム（複数一括申請）'!H47='入力フォームマスタ（複数一括申請）'!$C$23),"×",VLOOKUP($C47,'入力フォームマスタ（複数一括申請）'!$A$3:$AE$9,19,FALSE))</f>
        <v>#N/A</v>
      </c>
      <c r="DG47" s="172" t="e">
        <f>VLOOKUP($C47,'入力フォームマスタ（複数一括申請）'!$A$3:$AE$9,20,FALSE)</f>
        <v>#N/A</v>
      </c>
      <c r="DH47" s="172" t="e">
        <f>VLOOKUP($C47,'入力フォームマスタ（複数一括申請）'!$A$3:$AE$9,21,FALSE)</f>
        <v>#N/A</v>
      </c>
      <c r="DI47" s="172" t="e">
        <f>VLOOKUP($C47,'入力フォームマスタ（複数一括申請）'!$A$3:$AE$9,22,FALSE)</f>
        <v>#N/A</v>
      </c>
      <c r="DJ47" s="174" t="e">
        <f>IF($C47="",VLOOKUP($C47,'入力フォームマスタ（複数一括申請）'!$A$3:$AE$9,23,FALSE),IF($C47&lt;7,VLOOKUP($C47,'入力フォームマスタ（複数一括申請）'!$A$3:$AE$9,23,FALSE),"×"))</f>
        <v>#N/A</v>
      </c>
      <c r="DK47" s="174" t="e">
        <f>IF($C47="",VLOOKUP($C47,'入力フォームマスタ（複数一括申請）'!$A$3:$AE$9,23,FALSE),IF($C47=7,VLOOKUP($C47,'入力フォームマスタ（複数一括申請）'!$A$3:$AE$9,23,FALSE),"×"))</f>
        <v>#N/A</v>
      </c>
      <c r="DL47" s="174" t="str">
        <f t="shared" si="11"/>
        <v/>
      </c>
      <c r="DM47" s="174" t="str">
        <f>IFERROR(VLOOKUP($H47,'入力フォームマスタ（複数一括申請）'!$C$28:$D$36,2,FALSE),"")</f>
        <v/>
      </c>
      <c r="DN47" s="176" t="str">
        <f t="shared" si="12"/>
        <v/>
      </c>
      <c r="DO47" s="176" t="str">
        <f t="shared" si="13"/>
        <v/>
      </c>
      <c r="DP47" s="186" t="str">
        <f t="shared" si="14"/>
        <v/>
      </c>
      <c r="DQ47" s="187" t="str">
        <f t="shared" si="75"/>
        <v/>
      </c>
    </row>
    <row r="48" spans="1:121" ht="33.75" customHeight="1" x14ac:dyDescent="0.4">
      <c r="A48" s="106"/>
      <c r="B48" s="127">
        <v>39</v>
      </c>
      <c r="C48" s="147" t="str">
        <f t="shared" si="2"/>
        <v/>
      </c>
      <c r="D48" s="466"/>
      <c r="E48" s="467"/>
      <c r="F48" s="468"/>
      <c r="G48" s="469"/>
      <c r="H48" s="470"/>
      <c r="I48" s="470"/>
      <c r="J48" s="470"/>
      <c r="K48" s="469"/>
      <c r="L48" s="470"/>
      <c r="M48" s="470"/>
      <c r="N48" s="469"/>
      <c r="O48" s="469"/>
      <c r="P48" s="469"/>
      <c r="Q48" s="468"/>
      <c r="R48" s="470"/>
      <c r="S48" s="470"/>
      <c r="T48" s="468"/>
      <c r="U48" s="468"/>
      <c r="V48" s="471"/>
      <c r="W48" s="472"/>
      <c r="X48" s="471"/>
      <c r="Y48" s="471"/>
      <c r="Z48" s="471"/>
      <c r="AA48" s="471"/>
      <c r="AB48" s="471"/>
      <c r="AC48" s="471"/>
      <c r="AD48" s="471"/>
      <c r="AE48" s="471"/>
      <c r="AF48" s="471"/>
      <c r="AG48" s="471"/>
      <c r="AH48" s="471"/>
      <c r="AI48" s="468"/>
      <c r="AJ48" s="471"/>
      <c r="AK48" s="471"/>
      <c r="AL48" s="471"/>
      <c r="AM48" s="471"/>
      <c r="AN48" s="471"/>
      <c r="AO48" s="470"/>
      <c r="AP48" s="468"/>
      <c r="AQ48" s="469"/>
      <c r="AR48" s="469"/>
      <c r="AS48" s="470"/>
      <c r="AT48" s="142"/>
      <c r="AU48" s="142"/>
      <c r="AV48" s="142"/>
      <c r="AW48" s="142"/>
      <c r="AX48" s="142"/>
      <c r="AY48" s="142"/>
      <c r="AZ48" s="142"/>
      <c r="BA48" s="142"/>
      <c r="BB48" s="142"/>
      <c r="BC48" s="128"/>
      <c r="BD48" s="142"/>
      <c r="BE48" s="142"/>
      <c r="BF48" s="142"/>
      <c r="BG48" s="142"/>
      <c r="BH48" s="142"/>
      <c r="BI48" s="142"/>
      <c r="BJ48" s="468"/>
      <c r="BK48" s="470"/>
      <c r="BL48" s="468"/>
      <c r="BM48" s="470"/>
      <c r="BN48" s="468"/>
      <c r="BO48" s="468"/>
      <c r="BP48" s="470"/>
      <c r="BQ48" s="470"/>
      <c r="BR48" s="142"/>
      <c r="BS48" s="142"/>
      <c r="BT48" s="142"/>
      <c r="BU48" s="142"/>
      <c r="BV48" s="142"/>
      <c r="BW48" s="128"/>
      <c r="BX48" s="470"/>
      <c r="BY48" s="470"/>
      <c r="BZ48" s="468"/>
      <c r="CA48" s="468"/>
      <c r="CB48" s="470"/>
      <c r="CC48" s="475"/>
      <c r="CD48" s="477" t="str">
        <f t="shared" si="3"/>
        <v/>
      </c>
      <c r="CF48" s="172" t="e">
        <f>VLOOKUP($C48,'入力フォームマスタ（複数一括申請）'!$A$3:$AE$9,2,FALSE)</f>
        <v>#N/A</v>
      </c>
      <c r="CG48" s="172" t="e">
        <f>VLOOKUP($C48,'入力フォームマスタ（複数一括申請）'!$A$3:$AE$9,3,FALSE)</f>
        <v>#N/A</v>
      </c>
      <c r="CH48" s="172" t="e">
        <f>VLOOKUP($C48,'入力フォームマスタ（複数一括申請）'!$A$3:$AE$9,4,FALSE)</f>
        <v>#N/A</v>
      </c>
      <c r="CI48" s="172" t="e">
        <f>VLOOKUP($C48,'入力フォームマスタ（複数一括申請）'!$A$3:$AE$9,5,FALSE)</f>
        <v>#N/A</v>
      </c>
      <c r="CJ48" s="172" t="e">
        <f>VLOOKUP($C48,'入力フォームマスタ（複数一括申請）'!$A$3:$AE$9,6,FALSE)</f>
        <v>#N/A</v>
      </c>
      <c r="CK48" s="172" t="e">
        <f>VLOOKUP($C48,'入力フォームマスタ（複数一括申請）'!$A$3:$AE$9,7,FALSE)</f>
        <v>#N/A</v>
      </c>
      <c r="CL48" s="172" t="e">
        <f>VLOOKUP($C48,'入力フォームマスタ（複数一括申請）'!$A$3:$AE$9,8,FALSE)</f>
        <v>#N/A</v>
      </c>
      <c r="CM48" s="172" t="e">
        <f>IF(AND($C48&gt;0,$H48='入力フォームマスタ（複数一括申請）'!$C$22),"×",VLOOKUP($C48,'入力フォームマスタ（複数一括申請）'!$A$3:$AE$9,9,FALSE))</f>
        <v>#N/A</v>
      </c>
      <c r="CN48" s="172" t="e">
        <f t="shared" ref="CN48:CO48" si="88">CM48</f>
        <v>#N/A</v>
      </c>
      <c r="CO48" s="172" t="e">
        <f t="shared" si="88"/>
        <v>#N/A</v>
      </c>
      <c r="CP48" s="172" t="e">
        <f>IF(AND($C48&gt;0,$H48='入力フォームマスタ（複数一括申請）'!$C$22),"×",VLOOKUP($C48,'入力フォームマスタ（複数一括申請）'!$A$3:$AE$9,10,FALSE))</f>
        <v>#N/A</v>
      </c>
      <c r="CQ48" s="172" t="e">
        <f>IF(AND($C48&gt;0,$H48='入力フォームマスタ（複数一括申請）'!$C$22),"×",VLOOKUP($C48,'入力フォームマスタ（複数一括申請）'!$A$3:$AE$9,11,FALSE))</f>
        <v>#N/A</v>
      </c>
      <c r="CR48" s="172" t="e">
        <f>IF($AI48='入力フォームマスタ（複数一括申請）'!$D$16,'入力フォームマスタ（複数一括申請）'!$B$5,IF(OR($H48='入力フォームマスタ（複数一括申請）'!$C$21,$H48='入力フォームマスタ（複数一括申請）'!$C$22,$H48='入力フォームマスタ（複数一括申請）'!$C$24),"×",VLOOKUP($C48,'入力フォームマスタ（複数一括申請）'!$A$3:$AE$9,12,FALSE)))</f>
        <v>#N/A</v>
      </c>
      <c r="CS48" s="172" t="e">
        <f>IF(OR($H48='入力フォームマスタ（複数一括申請）'!$C$21,$H48='入力フォームマスタ（複数一括申請）'!$C$22,$H48='入力フォームマスタ（複数一括申請）'!$C$24),"×",VLOOKUP($C48,'入力フォームマスタ（複数一括申請）'!$A$3:$AE$9,13,FALSE))</f>
        <v>#N/A</v>
      </c>
      <c r="CT48" s="172" t="e">
        <f>IF(AND(3&lt;$C48,$C48&lt;7),VLOOKUP($C48,'入力フォームマスタ（複数一括申請）'!$A$3:$AE$9,14,FALSE),IF(AND($C48=3,OR($H48='入力フォームマスタ（複数一括申請）'!$C$16,$H48='入力フォームマスタ（複数一括申請）'!$C$17)),VLOOKUP($C48,'入力フォームマスタ（複数一括申請）'!$A$3:$AE$9,14,FALSE),IF(OR($H48='入力フォームマスタ（複数一括申請）'!$C$16,$H48='入力フォームマスタ（複数一括申請）'!$C$17),'入力フォームマスタ（複数一括申請）'!$B$5,IF($H48="",VLOOKUP($C48,'入力フォームマスタ（複数一括申請）'!$A$3:$AE$9,14,FALSE),"×"))))</f>
        <v>#N/A</v>
      </c>
      <c r="CU48" s="172" t="e">
        <f>IF(OR($C48=4,$C48=5),VLOOKUP($C48,'入力フォームマスタ（複数一括申請）'!$A$3:$AE$9,15,FALSE),IF(AND(OR($C48&lt;2,$C48&gt;3),$H48='入力フォームマスタ（複数一括申請）'!$C$17),'入力フォームマスタ（複数一括申請）'!$B$5,IF(OR($H48='入力フォームマスタ（複数一括申請）'!$C$16,$H48='入力フォームマスタ（複数一括申請）'!$C$21,$H48='入力フォームマスタ（複数一括申請）'!$C$22,$H48='入力フォームマスタ（複数一括申請）'!$C$23),"×",IF(OR($H48='入力フォームマスタ（複数一括申請）'!$C$18,$H48='入力フォームマスタ（複数一括申請）'!$C$19,$H48='入力フォームマスタ（複数一括申請）'!$C$20,$H48='入力フォームマスタ（複数一括申請）'!$C$24),"○",VLOOKUP($C48,'入力フォームマスタ（複数一括申請）'!$A$3:$AE$9,15,FALSE)))))</f>
        <v>#N/A</v>
      </c>
      <c r="CV48" s="172" t="e">
        <f>IF(OR($H48='入力フォームマスタ（複数一括申請）'!$C$16,$H48='入力フォームマスタ（複数一括申請）'!$C$21,$H48='入力フォームマスタ（複数一括申請）'!$C$22),"×",VLOOKUP($C48,'入力フォームマスタ（複数一括申請）'!$A$3:$AE$9,16,FALSE))</f>
        <v>#N/A</v>
      </c>
      <c r="CW48" s="172" t="e">
        <f>IF(OR($H48='入力フォームマスタ（複数一括申請）'!$C$21,$H48='入力フォームマスタ（複数一括申請）'!$C$22,$H48='入力フォームマスタ（複数一括申請）'!$C$24),"×",VLOOKUP($C48,'入力フォームマスタ（複数一括申請）'!$A$3:$AE$9,17,FALSE))</f>
        <v>#N/A</v>
      </c>
      <c r="CX48" s="172" t="e">
        <f t="shared" ref="CX48:CY48" si="89">CW48</f>
        <v>#N/A</v>
      </c>
      <c r="CY48" s="172" t="e">
        <f t="shared" si="89"/>
        <v>#N/A</v>
      </c>
      <c r="CZ48" s="172" t="e">
        <f t="shared" si="6"/>
        <v>#N/A</v>
      </c>
      <c r="DA48" s="172" t="e">
        <f t="shared" si="7"/>
        <v>#N/A</v>
      </c>
      <c r="DB48" s="172" t="e">
        <f t="shared" si="8"/>
        <v>#N/A</v>
      </c>
      <c r="DC48" s="172" t="e">
        <f t="shared" si="9"/>
        <v>#N/A</v>
      </c>
      <c r="DD48" s="172" t="e">
        <f t="shared" si="10"/>
        <v>#N/A</v>
      </c>
      <c r="DE48" s="172" t="e">
        <f>VLOOKUP($C48,'入力フォームマスタ（複数一括申請）'!$A$3:$AE$9,18,FALSE)</f>
        <v>#N/A</v>
      </c>
      <c r="DF48" s="172" t="e">
        <f>IF(OR(H48='入力フォームマスタ（複数一括申請）'!$C$16,'入力フォーム（複数一括申請）'!H48='入力フォームマスタ（複数一括申請）'!$C$17,'入力フォーム（複数一括申請）'!H48='入力フォームマスタ（複数一括申請）'!$C$21,'入力フォーム（複数一括申請）'!H48='入力フォームマスタ（複数一括申請）'!$C$22,'入力フォーム（複数一括申請）'!H48='入力フォームマスタ（複数一括申請）'!$C$23),"×",VLOOKUP($C48,'入力フォームマスタ（複数一括申請）'!$A$3:$AE$9,19,FALSE))</f>
        <v>#N/A</v>
      </c>
      <c r="DG48" s="172" t="e">
        <f>VLOOKUP($C48,'入力フォームマスタ（複数一括申請）'!$A$3:$AE$9,20,FALSE)</f>
        <v>#N/A</v>
      </c>
      <c r="DH48" s="172" t="e">
        <f>VLOOKUP($C48,'入力フォームマスタ（複数一括申請）'!$A$3:$AE$9,21,FALSE)</f>
        <v>#N/A</v>
      </c>
      <c r="DI48" s="172" t="e">
        <f>VLOOKUP($C48,'入力フォームマスタ（複数一括申請）'!$A$3:$AE$9,22,FALSE)</f>
        <v>#N/A</v>
      </c>
      <c r="DJ48" s="174" t="e">
        <f>IF($C48="",VLOOKUP($C48,'入力フォームマスタ（複数一括申請）'!$A$3:$AE$9,23,FALSE),IF($C48&lt;7,VLOOKUP($C48,'入力フォームマスタ（複数一括申請）'!$A$3:$AE$9,23,FALSE),"×"))</f>
        <v>#N/A</v>
      </c>
      <c r="DK48" s="174" t="e">
        <f>IF($C48="",VLOOKUP($C48,'入力フォームマスタ（複数一括申請）'!$A$3:$AE$9,23,FALSE),IF($C48=7,VLOOKUP($C48,'入力フォームマスタ（複数一括申請）'!$A$3:$AE$9,23,FALSE),"×"))</f>
        <v>#N/A</v>
      </c>
      <c r="DL48" s="174" t="str">
        <f t="shared" si="11"/>
        <v/>
      </c>
      <c r="DM48" s="174" t="str">
        <f>IFERROR(VLOOKUP($H48,'入力フォームマスタ（複数一括申請）'!$C$28:$D$36,2,FALSE),"")</f>
        <v/>
      </c>
      <c r="DN48" s="176" t="str">
        <f t="shared" si="12"/>
        <v/>
      </c>
      <c r="DO48" s="176" t="str">
        <f t="shared" si="13"/>
        <v/>
      </c>
      <c r="DP48" s="186" t="str">
        <f t="shared" si="14"/>
        <v/>
      </c>
      <c r="DQ48" s="187" t="str">
        <f t="shared" si="75"/>
        <v/>
      </c>
    </row>
    <row r="49" spans="1:121" ht="33.75" customHeight="1" x14ac:dyDescent="0.4">
      <c r="A49" s="106"/>
      <c r="B49" s="127">
        <v>40</v>
      </c>
      <c r="C49" s="147" t="str">
        <f t="shared" si="2"/>
        <v/>
      </c>
      <c r="D49" s="466"/>
      <c r="E49" s="467"/>
      <c r="F49" s="468"/>
      <c r="G49" s="469"/>
      <c r="H49" s="470"/>
      <c r="I49" s="470"/>
      <c r="J49" s="470"/>
      <c r="K49" s="469"/>
      <c r="L49" s="470"/>
      <c r="M49" s="470"/>
      <c r="N49" s="469"/>
      <c r="O49" s="469"/>
      <c r="P49" s="469"/>
      <c r="Q49" s="468"/>
      <c r="R49" s="470"/>
      <c r="S49" s="470"/>
      <c r="T49" s="468"/>
      <c r="U49" s="468"/>
      <c r="V49" s="471"/>
      <c r="W49" s="472"/>
      <c r="X49" s="471"/>
      <c r="Y49" s="471"/>
      <c r="Z49" s="471"/>
      <c r="AA49" s="471"/>
      <c r="AB49" s="471"/>
      <c r="AC49" s="471"/>
      <c r="AD49" s="471"/>
      <c r="AE49" s="471"/>
      <c r="AF49" s="471"/>
      <c r="AG49" s="471"/>
      <c r="AH49" s="471"/>
      <c r="AI49" s="468"/>
      <c r="AJ49" s="471"/>
      <c r="AK49" s="471"/>
      <c r="AL49" s="471"/>
      <c r="AM49" s="471"/>
      <c r="AN49" s="471"/>
      <c r="AO49" s="470"/>
      <c r="AP49" s="468"/>
      <c r="AQ49" s="469"/>
      <c r="AR49" s="469"/>
      <c r="AS49" s="470"/>
      <c r="AT49" s="142"/>
      <c r="AU49" s="142"/>
      <c r="AV49" s="142"/>
      <c r="AW49" s="142"/>
      <c r="AX49" s="142"/>
      <c r="AY49" s="142"/>
      <c r="AZ49" s="142"/>
      <c r="BA49" s="142"/>
      <c r="BB49" s="142"/>
      <c r="BC49" s="128"/>
      <c r="BD49" s="142"/>
      <c r="BE49" s="142"/>
      <c r="BF49" s="142"/>
      <c r="BG49" s="142"/>
      <c r="BH49" s="142"/>
      <c r="BI49" s="142"/>
      <c r="BJ49" s="468"/>
      <c r="BK49" s="470"/>
      <c r="BL49" s="468"/>
      <c r="BM49" s="470"/>
      <c r="BN49" s="468"/>
      <c r="BO49" s="468"/>
      <c r="BP49" s="470"/>
      <c r="BQ49" s="470"/>
      <c r="BR49" s="142"/>
      <c r="BS49" s="142"/>
      <c r="BT49" s="142"/>
      <c r="BU49" s="142"/>
      <c r="BV49" s="142"/>
      <c r="BW49" s="128"/>
      <c r="BX49" s="470"/>
      <c r="BY49" s="470"/>
      <c r="BZ49" s="468"/>
      <c r="CA49" s="468"/>
      <c r="CB49" s="470"/>
      <c r="CC49" s="475"/>
      <c r="CD49" s="477" t="str">
        <f t="shared" si="3"/>
        <v/>
      </c>
      <c r="CF49" s="172" t="e">
        <f>VLOOKUP($C49,'入力フォームマスタ（複数一括申請）'!$A$3:$AE$9,2,FALSE)</f>
        <v>#N/A</v>
      </c>
      <c r="CG49" s="172" t="e">
        <f>VLOOKUP($C49,'入力フォームマスタ（複数一括申請）'!$A$3:$AE$9,3,FALSE)</f>
        <v>#N/A</v>
      </c>
      <c r="CH49" s="172" t="e">
        <f>VLOOKUP($C49,'入力フォームマスタ（複数一括申請）'!$A$3:$AE$9,4,FALSE)</f>
        <v>#N/A</v>
      </c>
      <c r="CI49" s="172" t="e">
        <f>VLOOKUP($C49,'入力フォームマスタ（複数一括申請）'!$A$3:$AE$9,5,FALSE)</f>
        <v>#N/A</v>
      </c>
      <c r="CJ49" s="172" t="e">
        <f>VLOOKUP($C49,'入力フォームマスタ（複数一括申請）'!$A$3:$AE$9,6,FALSE)</f>
        <v>#N/A</v>
      </c>
      <c r="CK49" s="172" t="e">
        <f>VLOOKUP($C49,'入力フォームマスタ（複数一括申請）'!$A$3:$AE$9,7,FALSE)</f>
        <v>#N/A</v>
      </c>
      <c r="CL49" s="172" t="e">
        <f>VLOOKUP($C49,'入力フォームマスタ（複数一括申請）'!$A$3:$AE$9,8,FALSE)</f>
        <v>#N/A</v>
      </c>
      <c r="CM49" s="172" t="e">
        <f>IF(AND($C49&gt;0,$H49='入力フォームマスタ（複数一括申請）'!$C$22),"×",VLOOKUP($C49,'入力フォームマスタ（複数一括申請）'!$A$3:$AE$9,9,FALSE))</f>
        <v>#N/A</v>
      </c>
      <c r="CN49" s="172" t="e">
        <f t="shared" ref="CN49:CO49" si="90">CM49</f>
        <v>#N/A</v>
      </c>
      <c r="CO49" s="172" t="e">
        <f t="shared" si="90"/>
        <v>#N/A</v>
      </c>
      <c r="CP49" s="172" t="e">
        <f>IF(AND($C49&gt;0,$H49='入力フォームマスタ（複数一括申請）'!$C$22),"×",VLOOKUP($C49,'入力フォームマスタ（複数一括申請）'!$A$3:$AE$9,10,FALSE))</f>
        <v>#N/A</v>
      </c>
      <c r="CQ49" s="172" t="e">
        <f>IF(AND($C49&gt;0,$H49='入力フォームマスタ（複数一括申請）'!$C$22),"×",VLOOKUP($C49,'入力フォームマスタ（複数一括申請）'!$A$3:$AE$9,11,FALSE))</f>
        <v>#N/A</v>
      </c>
      <c r="CR49" s="172" t="e">
        <f>IF($AI49='入力フォームマスタ（複数一括申請）'!$D$16,'入力フォームマスタ（複数一括申請）'!$B$5,IF(OR($H49='入力フォームマスタ（複数一括申請）'!$C$21,$H49='入力フォームマスタ（複数一括申請）'!$C$22,$H49='入力フォームマスタ（複数一括申請）'!$C$24),"×",VLOOKUP($C49,'入力フォームマスタ（複数一括申請）'!$A$3:$AE$9,12,FALSE)))</f>
        <v>#N/A</v>
      </c>
      <c r="CS49" s="172" t="e">
        <f>IF(OR($H49='入力フォームマスタ（複数一括申請）'!$C$21,$H49='入力フォームマスタ（複数一括申請）'!$C$22,$H49='入力フォームマスタ（複数一括申請）'!$C$24),"×",VLOOKUP($C49,'入力フォームマスタ（複数一括申請）'!$A$3:$AE$9,13,FALSE))</f>
        <v>#N/A</v>
      </c>
      <c r="CT49" s="172" t="e">
        <f>IF(AND(3&lt;$C49,$C49&lt;7),VLOOKUP($C49,'入力フォームマスタ（複数一括申請）'!$A$3:$AE$9,14,FALSE),IF(AND($C49=3,OR($H49='入力フォームマスタ（複数一括申請）'!$C$16,$H49='入力フォームマスタ（複数一括申請）'!$C$17)),VLOOKUP($C49,'入力フォームマスタ（複数一括申請）'!$A$3:$AE$9,14,FALSE),IF(OR($H49='入力フォームマスタ（複数一括申請）'!$C$16,$H49='入力フォームマスタ（複数一括申請）'!$C$17),'入力フォームマスタ（複数一括申請）'!$B$5,IF($H49="",VLOOKUP($C49,'入力フォームマスタ（複数一括申請）'!$A$3:$AE$9,14,FALSE),"×"))))</f>
        <v>#N/A</v>
      </c>
      <c r="CU49" s="172" t="e">
        <f>IF(OR($C49=4,$C49=5),VLOOKUP($C49,'入力フォームマスタ（複数一括申請）'!$A$3:$AE$9,15,FALSE),IF(AND(OR($C49&lt;2,$C49&gt;3),$H49='入力フォームマスタ（複数一括申請）'!$C$17),'入力フォームマスタ（複数一括申請）'!$B$5,IF(OR($H49='入力フォームマスタ（複数一括申請）'!$C$16,$H49='入力フォームマスタ（複数一括申請）'!$C$21,$H49='入力フォームマスタ（複数一括申請）'!$C$22,$H49='入力フォームマスタ（複数一括申請）'!$C$23),"×",IF(OR($H49='入力フォームマスタ（複数一括申請）'!$C$18,$H49='入力フォームマスタ（複数一括申請）'!$C$19,$H49='入力フォームマスタ（複数一括申請）'!$C$20,$H49='入力フォームマスタ（複数一括申請）'!$C$24),"○",VLOOKUP($C49,'入力フォームマスタ（複数一括申請）'!$A$3:$AE$9,15,FALSE)))))</f>
        <v>#N/A</v>
      </c>
      <c r="CV49" s="172" t="e">
        <f>IF(OR($H49='入力フォームマスタ（複数一括申請）'!$C$16,$H49='入力フォームマスタ（複数一括申請）'!$C$21,$H49='入力フォームマスタ（複数一括申請）'!$C$22),"×",VLOOKUP($C49,'入力フォームマスタ（複数一括申請）'!$A$3:$AE$9,16,FALSE))</f>
        <v>#N/A</v>
      </c>
      <c r="CW49" s="172" t="e">
        <f>IF(OR($H49='入力フォームマスタ（複数一括申請）'!$C$21,$H49='入力フォームマスタ（複数一括申請）'!$C$22,$H49='入力フォームマスタ（複数一括申請）'!$C$24),"×",VLOOKUP($C49,'入力フォームマスタ（複数一括申請）'!$A$3:$AE$9,17,FALSE))</f>
        <v>#N/A</v>
      </c>
      <c r="CX49" s="172" t="e">
        <f t="shared" ref="CX49:CY49" si="91">CW49</f>
        <v>#N/A</v>
      </c>
      <c r="CY49" s="172" t="e">
        <f t="shared" si="91"/>
        <v>#N/A</v>
      </c>
      <c r="CZ49" s="172" t="e">
        <f t="shared" si="6"/>
        <v>#N/A</v>
      </c>
      <c r="DA49" s="172" t="e">
        <f t="shared" si="7"/>
        <v>#N/A</v>
      </c>
      <c r="DB49" s="172" t="e">
        <f t="shared" si="8"/>
        <v>#N/A</v>
      </c>
      <c r="DC49" s="172" t="e">
        <f t="shared" si="9"/>
        <v>#N/A</v>
      </c>
      <c r="DD49" s="172" t="e">
        <f t="shared" si="10"/>
        <v>#N/A</v>
      </c>
      <c r="DE49" s="172" t="e">
        <f>VLOOKUP($C49,'入力フォームマスタ（複数一括申請）'!$A$3:$AE$9,18,FALSE)</f>
        <v>#N/A</v>
      </c>
      <c r="DF49" s="172" t="e">
        <f>IF(OR(H49='入力フォームマスタ（複数一括申請）'!$C$16,'入力フォーム（複数一括申請）'!H49='入力フォームマスタ（複数一括申請）'!$C$17,'入力フォーム（複数一括申請）'!H49='入力フォームマスタ（複数一括申請）'!$C$21,'入力フォーム（複数一括申請）'!H49='入力フォームマスタ（複数一括申請）'!$C$22,'入力フォーム（複数一括申請）'!H49='入力フォームマスタ（複数一括申請）'!$C$23),"×",VLOOKUP($C49,'入力フォームマスタ（複数一括申請）'!$A$3:$AE$9,19,FALSE))</f>
        <v>#N/A</v>
      </c>
      <c r="DG49" s="172" t="e">
        <f>VLOOKUP($C49,'入力フォームマスタ（複数一括申請）'!$A$3:$AE$9,20,FALSE)</f>
        <v>#N/A</v>
      </c>
      <c r="DH49" s="172" t="e">
        <f>VLOOKUP($C49,'入力フォームマスタ（複数一括申請）'!$A$3:$AE$9,21,FALSE)</f>
        <v>#N/A</v>
      </c>
      <c r="DI49" s="172" t="e">
        <f>VLOOKUP($C49,'入力フォームマスタ（複数一括申請）'!$A$3:$AE$9,22,FALSE)</f>
        <v>#N/A</v>
      </c>
      <c r="DJ49" s="174" t="e">
        <f>IF($C49="",VLOOKUP($C49,'入力フォームマスタ（複数一括申請）'!$A$3:$AE$9,23,FALSE),IF($C49&lt;7,VLOOKUP($C49,'入力フォームマスタ（複数一括申請）'!$A$3:$AE$9,23,FALSE),"×"))</f>
        <v>#N/A</v>
      </c>
      <c r="DK49" s="174" t="e">
        <f>IF($C49="",VLOOKUP($C49,'入力フォームマスタ（複数一括申請）'!$A$3:$AE$9,23,FALSE),IF($C49=7,VLOOKUP($C49,'入力フォームマスタ（複数一括申請）'!$A$3:$AE$9,23,FALSE),"×"))</f>
        <v>#N/A</v>
      </c>
      <c r="DL49" s="174" t="str">
        <f t="shared" si="11"/>
        <v/>
      </c>
      <c r="DM49" s="174" t="str">
        <f>IFERROR(VLOOKUP($H49,'入力フォームマスタ（複数一括申請）'!$C$28:$D$36,2,FALSE),"")</f>
        <v/>
      </c>
      <c r="DN49" s="176" t="str">
        <f t="shared" si="12"/>
        <v/>
      </c>
      <c r="DO49" s="176" t="str">
        <f t="shared" si="13"/>
        <v/>
      </c>
      <c r="DP49" s="186" t="str">
        <f t="shared" si="14"/>
        <v/>
      </c>
      <c r="DQ49" s="187" t="str">
        <f t="shared" si="75"/>
        <v/>
      </c>
    </row>
    <row r="50" spans="1:121" ht="33.75" customHeight="1" x14ac:dyDescent="0.4">
      <c r="A50" s="106"/>
      <c r="B50" s="127">
        <v>41</v>
      </c>
      <c r="C50" s="147" t="str">
        <f t="shared" si="2"/>
        <v/>
      </c>
      <c r="D50" s="466"/>
      <c r="E50" s="467"/>
      <c r="F50" s="468"/>
      <c r="G50" s="469"/>
      <c r="H50" s="470"/>
      <c r="I50" s="470"/>
      <c r="J50" s="470"/>
      <c r="K50" s="469"/>
      <c r="L50" s="470"/>
      <c r="M50" s="470"/>
      <c r="N50" s="469"/>
      <c r="O50" s="469"/>
      <c r="P50" s="469"/>
      <c r="Q50" s="468"/>
      <c r="R50" s="470"/>
      <c r="S50" s="470"/>
      <c r="T50" s="468"/>
      <c r="U50" s="468"/>
      <c r="V50" s="471"/>
      <c r="W50" s="472"/>
      <c r="X50" s="471"/>
      <c r="Y50" s="471"/>
      <c r="Z50" s="471"/>
      <c r="AA50" s="471"/>
      <c r="AB50" s="471"/>
      <c r="AC50" s="471"/>
      <c r="AD50" s="471"/>
      <c r="AE50" s="471"/>
      <c r="AF50" s="471"/>
      <c r="AG50" s="471"/>
      <c r="AH50" s="471"/>
      <c r="AI50" s="468"/>
      <c r="AJ50" s="471"/>
      <c r="AK50" s="471"/>
      <c r="AL50" s="471"/>
      <c r="AM50" s="471"/>
      <c r="AN50" s="471"/>
      <c r="AO50" s="470"/>
      <c r="AP50" s="468"/>
      <c r="AQ50" s="469"/>
      <c r="AR50" s="469"/>
      <c r="AS50" s="470"/>
      <c r="AT50" s="142"/>
      <c r="AU50" s="142"/>
      <c r="AV50" s="142"/>
      <c r="AW50" s="142"/>
      <c r="AX50" s="142"/>
      <c r="AY50" s="142"/>
      <c r="AZ50" s="142"/>
      <c r="BA50" s="142"/>
      <c r="BB50" s="142"/>
      <c r="BC50" s="128"/>
      <c r="BD50" s="142"/>
      <c r="BE50" s="142"/>
      <c r="BF50" s="142"/>
      <c r="BG50" s="142"/>
      <c r="BH50" s="142"/>
      <c r="BI50" s="142"/>
      <c r="BJ50" s="468"/>
      <c r="BK50" s="470"/>
      <c r="BL50" s="468"/>
      <c r="BM50" s="470"/>
      <c r="BN50" s="468"/>
      <c r="BO50" s="468"/>
      <c r="BP50" s="470"/>
      <c r="BQ50" s="470"/>
      <c r="BR50" s="142"/>
      <c r="BS50" s="142"/>
      <c r="BT50" s="142"/>
      <c r="BU50" s="142"/>
      <c r="BV50" s="142"/>
      <c r="BW50" s="128"/>
      <c r="BX50" s="470"/>
      <c r="BY50" s="470"/>
      <c r="BZ50" s="468"/>
      <c r="CA50" s="468"/>
      <c r="CB50" s="470"/>
      <c r="CC50" s="475"/>
      <c r="CD50" s="477" t="str">
        <f t="shared" si="3"/>
        <v/>
      </c>
      <c r="CF50" s="172" t="e">
        <f>VLOOKUP($C50,'入力フォームマスタ（複数一括申請）'!$A$3:$AE$9,2,FALSE)</f>
        <v>#N/A</v>
      </c>
      <c r="CG50" s="172" t="e">
        <f>VLOOKUP($C50,'入力フォームマスタ（複数一括申請）'!$A$3:$AE$9,3,FALSE)</f>
        <v>#N/A</v>
      </c>
      <c r="CH50" s="172" t="e">
        <f>VLOOKUP($C50,'入力フォームマスタ（複数一括申請）'!$A$3:$AE$9,4,FALSE)</f>
        <v>#N/A</v>
      </c>
      <c r="CI50" s="172" t="e">
        <f>VLOOKUP($C50,'入力フォームマスタ（複数一括申請）'!$A$3:$AE$9,5,FALSE)</f>
        <v>#N/A</v>
      </c>
      <c r="CJ50" s="172" t="e">
        <f>VLOOKUP($C50,'入力フォームマスタ（複数一括申請）'!$A$3:$AE$9,6,FALSE)</f>
        <v>#N/A</v>
      </c>
      <c r="CK50" s="172" t="e">
        <f>VLOOKUP($C50,'入力フォームマスタ（複数一括申請）'!$A$3:$AE$9,7,FALSE)</f>
        <v>#N/A</v>
      </c>
      <c r="CL50" s="172" t="e">
        <f>VLOOKUP($C50,'入力フォームマスタ（複数一括申請）'!$A$3:$AE$9,8,FALSE)</f>
        <v>#N/A</v>
      </c>
      <c r="CM50" s="172" t="e">
        <f>IF(AND($C50&gt;0,$H50='入力フォームマスタ（複数一括申請）'!$C$22),"×",VLOOKUP($C50,'入力フォームマスタ（複数一括申請）'!$A$3:$AE$9,9,FALSE))</f>
        <v>#N/A</v>
      </c>
      <c r="CN50" s="172" t="e">
        <f t="shared" ref="CN50:CO50" si="92">CM50</f>
        <v>#N/A</v>
      </c>
      <c r="CO50" s="172" t="e">
        <f t="shared" si="92"/>
        <v>#N/A</v>
      </c>
      <c r="CP50" s="172" t="e">
        <f>IF(AND($C50&gt;0,$H50='入力フォームマスタ（複数一括申請）'!$C$22),"×",VLOOKUP($C50,'入力フォームマスタ（複数一括申請）'!$A$3:$AE$9,10,FALSE))</f>
        <v>#N/A</v>
      </c>
      <c r="CQ50" s="172" t="e">
        <f>IF(AND($C50&gt;0,$H50='入力フォームマスタ（複数一括申請）'!$C$22),"×",VLOOKUP($C50,'入力フォームマスタ（複数一括申請）'!$A$3:$AE$9,11,FALSE))</f>
        <v>#N/A</v>
      </c>
      <c r="CR50" s="172" t="e">
        <f>IF($AI50='入力フォームマスタ（複数一括申請）'!$D$16,'入力フォームマスタ（複数一括申請）'!$B$5,IF(OR($H50='入力フォームマスタ（複数一括申請）'!$C$21,$H50='入力フォームマスタ（複数一括申請）'!$C$22,$H50='入力フォームマスタ（複数一括申請）'!$C$24),"×",VLOOKUP($C50,'入力フォームマスタ（複数一括申請）'!$A$3:$AE$9,12,FALSE)))</f>
        <v>#N/A</v>
      </c>
      <c r="CS50" s="172" t="e">
        <f>IF(OR($H50='入力フォームマスタ（複数一括申請）'!$C$21,$H50='入力フォームマスタ（複数一括申請）'!$C$22,$H50='入力フォームマスタ（複数一括申請）'!$C$24),"×",VLOOKUP($C50,'入力フォームマスタ（複数一括申請）'!$A$3:$AE$9,13,FALSE))</f>
        <v>#N/A</v>
      </c>
      <c r="CT50" s="172" t="e">
        <f>IF(AND(3&lt;$C50,$C50&lt;7),VLOOKUP($C50,'入力フォームマスタ（複数一括申請）'!$A$3:$AE$9,14,FALSE),IF(AND($C50=3,OR($H50='入力フォームマスタ（複数一括申請）'!$C$16,$H50='入力フォームマスタ（複数一括申請）'!$C$17)),VLOOKUP($C50,'入力フォームマスタ（複数一括申請）'!$A$3:$AE$9,14,FALSE),IF(OR($H50='入力フォームマスタ（複数一括申請）'!$C$16,$H50='入力フォームマスタ（複数一括申請）'!$C$17),'入力フォームマスタ（複数一括申請）'!$B$5,IF($H50="",VLOOKUP($C50,'入力フォームマスタ（複数一括申請）'!$A$3:$AE$9,14,FALSE),"×"))))</f>
        <v>#N/A</v>
      </c>
      <c r="CU50" s="172" t="e">
        <f>IF(OR($C50=4,$C50=5),VLOOKUP($C50,'入力フォームマスタ（複数一括申請）'!$A$3:$AE$9,15,FALSE),IF(AND(OR($C50&lt;2,$C50&gt;3),$H50='入力フォームマスタ（複数一括申請）'!$C$17),'入力フォームマスタ（複数一括申請）'!$B$5,IF(OR($H50='入力フォームマスタ（複数一括申請）'!$C$16,$H50='入力フォームマスタ（複数一括申請）'!$C$21,$H50='入力フォームマスタ（複数一括申請）'!$C$22,$H50='入力フォームマスタ（複数一括申請）'!$C$23),"×",IF(OR($H50='入力フォームマスタ（複数一括申請）'!$C$18,$H50='入力フォームマスタ（複数一括申請）'!$C$19,$H50='入力フォームマスタ（複数一括申請）'!$C$20,$H50='入力フォームマスタ（複数一括申請）'!$C$24),"○",VLOOKUP($C50,'入力フォームマスタ（複数一括申請）'!$A$3:$AE$9,15,FALSE)))))</f>
        <v>#N/A</v>
      </c>
      <c r="CV50" s="172" t="e">
        <f>IF(OR($H50='入力フォームマスタ（複数一括申請）'!$C$16,$H50='入力フォームマスタ（複数一括申請）'!$C$21,$H50='入力フォームマスタ（複数一括申請）'!$C$22),"×",VLOOKUP($C50,'入力フォームマスタ（複数一括申請）'!$A$3:$AE$9,16,FALSE))</f>
        <v>#N/A</v>
      </c>
      <c r="CW50" s="172" t="e">
        <f>IF(OR($H50='入力フォームマスタ（複数一括申請）'!$C$21,$H50='入力フォームマスタ（複数一括申請）'!$C$22,$H50='入力フォームマスタ（複数一括申請）'!$C$24),"×",VLOOKUP($C50,'入力フォームマスタ（複数一括申請）'!$A$3:$AE$9,17,FALSE))</f>
        <v>#N/A</v>
      </c>
      <c r="CX50" s="172" t="e">
        <f t="shared" ref="CX50:CY50" si="93">CW50</f>
        <v>#N/A</v>
      </c>
      <c r="CY50" s="172" t="e">
        <f t="shared" si="93"/>
        <v>#N/A</v>
      </c>
      <c r="CZ50" s="172" t="e">
        <f t="shared" ref="CZ50:CZ59" si="94">CY50</f>
        <v>#N/A</v>
      </c>
      <c r="DA50" s="172" t="e">
        <f t="shared" ref="DA50:DA59" si="95">CZ50</f>
        <v>#N/A</v>
      </c>
      <c r="DB50" s="172" t="e">
        <f t="shared" ref="DB50:DB59" si="96">DA50</f>
        <v>#N/A</v>
      </c>
      <c r="DC50" s="172" t="e">
        <f t="shared" ref="DC50:DC59" si="97">DB50</f>
        <v>#N/A</v>
      </c>
      <c r="DD50" s="172" t="e">
        <f t="shared" ref="DD50:DD59" si="98">DC50</f>
        <v>#N/A</v>
      </c>
      <c r="DE50" s="172" t="e">
        <f>VLOOKUP($C50,'入力フォームマスタ（複数一括申請）'!$A$3:$AE$9,18,FALSE)</f>
        <v>#N/A</v>
      </c>
      <c r="DF50" s="172" t="e">
        <f>IF(OR(H50='入力フォームマスタ（複数一括申請）'!$C$16,'入力フォーム（複数一括申請）'!H50='入力フォームマスタ（複数一括申請）'!$C$17,'入力フォーム（複数一括申請）'!H50='入力フォームマスタ（複数一括申請）'!$C$21,'入力フォーム（複数一括申請）'!H50='入力フォームマスタ（複数一括申請）'!$C$22,'入力フォーム（複数一括申請）'!H50='入力フォームマスタ（複数一括申請）'!$C$23),"×",VLOOKUP($C50,'入力フォームマスタ（複数一括申請）'!$A$3:$AE$9,19,FALSE))</f>
        <v>#N/A</v>
      </c>
      <c r="DG50" s="172" t="e">
        <f>VLOOKUP($C50,'入力フォームマスタ（複数一括申請）'!$A$3:$AE$9,20,FALSE)</f>
        <v>#N/A</v>
      </c>
      <c r="DH50" s="172" t="e">
        <f>VLOOKUP($C50,'入力フォームマスタ（複数一括申請）'!$A$3:$AE$9,21,FALSE)</f>
        <v>#N/A</v>
      </c>
      <c r="DI50" s="172" t="e">
        <f>VLOOKUP($C50,'入力フォームマスタ（複数一括申請）'!$A$3:$AE$9,22,FALSE)</f>
        <v>#N/A</v>
      </c>
      <c r="DJ50" s="174" t="e">
        <f>IF($C50="",VLOOKUP($C50,'入力フォームマスタ（複数一括申請）'!$A$3:$AE$9,23,FALSE),IF($C50&lt;7,VLOOKUP($C50,'入力フォームマスタ（複数一括申請）'!$A$3:$AE$9,23,FALSE),"×"))</f>
        <v>#N/A</v>
      </c>
      <c r="DK50" s="174" t="e">
        <f>IF($C50="",VLOOKUP($C50,'入力フォームマスタ（複数一括申請）'!$A$3:$AE$9,23,FALSE),IF($C50=7,VLOOKUP($C50,'入力フォームマスタ（複数一括申請）'!$A$3:$AE$9,23,FALSE),"×"))</f>
        <v>#N/A</v>
      </c>
      <c r="DL50" s="174" t="str">
        <f t="shared" si="11"/>
        <v/>
      </c>
      <c r="DM50" s="174" t="str">
        <f>IFERROR(VLOOKUP($H50,'入力フォームマスタ（複数一括申請）'!$C$28:$D$36,2,FALSE),"")</f>
        <v/>
      </c>
      <c r="DN50" s="176" t="str">
        <f t="shared" si="12"/>
        <v/>
      </c>
      <c r="DO50" s="176" t="str">
        <f t="shared" si="13"/>
        <v/>
      </c>
      <c r="DP50" s="186" t="str">
        <f t="shared" si="14"/>
        <v/>
      </c>
      <c r="DQ50" s="187" t="str">
        <f t="shared" si="75"/>
        <v/>
      </c>
    </row>
    <row r="51" spans="1:121" ht="33.75" customHeight="1" x14ac:dyDescent="0.4">
      <c r="A51" s="106"/>
      <c r="B51" s="127">
        <v>42</v>
      </c>
      <c r="C51" s="147" t="str">
        <f t="shared" si="2"/>
        <v/>
      </c>
      <c r="D51" s="466"/>
      <c r="E51" s="467"/>
      <c r="F51" s="468"/>
      <c r="G51" s="469"/>
      <c r="H51" s="470"/>
      <c r="I51" s="470"/>
      <c r="J51" s="470"/>
      <c r="K51" s="469"/>
      <c r="L51" s="470"/>
      <c r="M51" s="470"/>
      <c r="N51" s="469"/>
      <c r="O51" s="469"/>
      <c r="P51" s="469"/>
      <c r="Q51" s="468"/>
      <c r="R51" s="470"/>
      <c r="S51" s="470"/>
      <c r="T51" s="468"/>
      <c r="U51" s="468"/>
      <c r="V51" s="471"/>
      <c r="W51" s="472"/>
      <c r="X51" s="471"/>
      <c r="Y51" s="471"/>
      <c r="Z51" s="471"/>
      <c r="AA51" s="471"/>
      <c r="AB51" s="471"/>
      <c r="AC51" s="471"/>
      <c r="AD51" s="471"/>
      <c r="AE51" s="471"/>
      <c r="AF51" s="471"/>
      <c r="AG51" s="471"/>
      <c r="AH51" s="471"/>
      <c r="AI51" s="468"/>
      <c r="AJ51" s="471"/>
      <c r="AK51" s="471"/>
      <c r="AL51" s="471"/>
      <c r="AM51" s="471"/>
      <c r="AN51" s="471"/>
      <c r="AO51" s="470"/>
      <c r="AP51" s="468"/>
      <c r="AQ51" s="469"/>
      <c r="AR51" s="469"/>
      <c r="AS51" s="470"/>
      <c r="AT51" s="142"/>
      <c r="AU51" s="142"/>
      <c r="AV51" s="142"/>
      <c r="AW51" s="142"/>
      <c r="AX51" s="142"/>
      <c r="AY51" s="142"/>
      <c r="AZ51" s="142"/>
      <c r="BA51" s="142"/>
      <c r="BB51" s="142"/>
      <c r="BC51" s="128"/>
      <c r="BD51" s="142"/>
      <c r="BE51" s="142"/>
      <c r="BF51" s="142"/>
      <c r="BG51" s="142"/>
      <c r="BH51" s="142"/>
      <c r="BI51" s="142"/>
      <c r="BJ51" s="468"/>
      <c r="BK51" s="470"/>
      <c r="BL51" s="468"/>
      <c r="BM51" s="470"/>
      <c r="BN51" s="468"/>
      <c r="BO51" s="468"/>
      <c r="BP51" s="470"/>
      <c r="BQ51" s="470"/>
      <c r="BR51" s="142"/>
      <c r="BS51" s="142"/>
      <c r="BT51" s="142"/>
      <c r="BU51" s="142"/>
      <c r="BV51" s="142"/>
      <c r="BW51" s="128"/>
      <c r="BX51" s="470"/>
      <c r="BY51" s="470"/>
      <c r="BZ51" s="468"/>
      <c r="CA51" s="468"/>
      <c r="CB51" s="470"/>
      <c r="CC51" s="475"/>
      <c r="CD51" s="477" t="str">
        <f t="shared" si="3"/>
        <v/>
      </c>
      <c r="CF51" s="172" t="e">
        <f>VLOOKUP($C51,'入力フォームマスタ（複数一括申請）'!$A$3:$AE$9,2,FALSE)</f>
        <v>#N/A</v>
      </c>
      <c r="CG51" s="172" t="e">
        <f>VLOOKUP($C51,'入力フォームマスタ（複数一括申請）'!$A$3:$AE$9,3,FALSE)</f>
        <v>#N/A</v>
      </c>
      <c r="CH51" s="172" t="e">
        <f>VLOOKUP($C51,'入力フォームマスタ（複数一括申請）'!$A$3:$AE$9,4,FALSE)</f>
        <v>#N/A</v>
      </c>
      <c r="CI51" s="172" t="e">
        <f>VLOOKUP($C51,'入力フォームマスタ（複数一括申請）'!$A$3:$AE$9,5,FALSE)</f>
        <v>#N/A</v>
      </c>
      <c r="CJ51" s="172" t="e">
        <f>VLOOKUP($C51,'入力フォームマスタ（複数一括申請）'!$A$3:$AE$9,6,FALSE)</f>
        <v>#N/A</v>
      </c>
      <c r="CK51" s="172" t="e">
        <f>VLOOKUP($C51,'入力フォームマスタ（複数一括申請）'!$A$3:$AE$9,7,FALSE)</f>
        <v>#N/A</v>
      </c>
      <c r="CL51" s="172" t="e">
        <f>VLOOKUP($C51,'入力フォームマスタ（複数一括申請）'!$A$3:$AE$9,8,FALSE)</f>
        <v>#N/A</v>
      </c>
      <c r="CM51" s="172" t="e">
        <f>IF(AND($C51&gt;0,$H51='入力フォームマスタ（複数一括申請）'!$C$22),"×",VLOOKUP($C51,'入力フォームマスタ（複数一括申請）'!$A$3:$AE$9,9,FALSE))</f>
        <v>#N/A</v>
      </c>
      <c r="CN51" s="172" t="e">
        <f t="shared" ref="CN51:CO51" si="99">CM51</f>
        <v>#N/A</v>
      </c>
      <c r="CO51" s="172" t="e">
        <f t="shared" si="99"/>
        <v>#N/A</v>
      </c>
      <c r="CP51" s="172" t="e">
        <f>IF(AND($C51&gt;0,$H51='入力フォームマスタ（複数一括申請）'!$C$22),"×",VLOOKUP($C51,'入力フォームマスタ（複数一括申請）'!$A$3:$AE$9,10,FALSE))</f>
        <v>#N/A</v>
      </c>
      <c r="CQ51" s="172" t="e">
        <f>IF(AND($C51&gt;0,$H51='入力フォームマスタ（複数一括申請）'!$C$22),"×",VLOOKUP($C51,'入力フォームマスタ（複数一括申請）'!$A$3:$AE$9,11,FALSE))</f>
        <v>#N/A</v>
      </c>
      <c r="CR51" s="172" t="e">
        <f>IF($AI51='入力フォームマスタ（複数一括申請）'!$D$16,'入力フォームマスタ（複数一括申請）'!$B$5,IF(OR($H51='入力フォームマスタ（複数一括申請）'!$C$21,$H51='入力フォームマスタ（複数一括申請）'!$C$22,$H51='入力フォームマスタ（複数一括申請）'!$C$24),"×",VLOOKUP($C51,'入力フォームマスタ（複数一括申請）'!$A$3:$AE$9,12,FALSE)))</f>
        <v>#N/A</v>
      </c>
      <c r="CS51" s="172" t="e">
        <f>IF(OR($H51='入力フォームマスタ（複数一括申請）'!$C$21,$H51='入力フォームマスタ（複数一括申請）'!$C$22,$H51='入力フォームマスタ（複数一括申請）'!$C$24),"×",VLOOKUP($C51,'入力フォームマスタ（複数一括申請）'!$A$3:$AE$9,13,FALSE))</f>
        <v>#N/A</v>
      </c>
      <c r="CT51" s="172" t="e">
        <f>IF(AND(3&lt;$C51,$C51&lt;7),VLOOKUP($C51,'入力フォームマスタ（複数一括申請）'!$A$3:$AE$9,14,FALSE),IF(AND($C51=3,OR($H51='入力フォームマスタ（複数一括申請）'!$C$16,$H51='入力フォームマスタ（複数一括申請）'!$C$17)),VLOOKUP($C51,'入力フォームマスタ（複数一括申請）'!$A$3:$AE$9,14,FALSE),IF(OR($H51='入力フォームマスタ（複数一括申請）'!$C$16,$H51='入力フォームマスタ（複数一括申請）'!$C$17),'入力フォームマスタ（複数一括申請）'!$B$5,IF($H51="",VLOOKUP($C51,'入力フォームマスタ（複数一括申請）'!$A$3:$AE$9,14,FALSE),"×"))))</f>
        <v>#N/A</v>
      </c>
      <c r="CU51" s="172" t="e">
        <f>IF(OR($C51=4,$C51=5),VLOOKUP($C51,'入力フォームマスタ（複数一括申請）'!$A$3:$AE$9,15,FALSE),IF(AND(OR($C51&lt;2,$C51&gt;3),$H51='入力フォームマスタ（複数一括申請）'!$C$17),'入力フォームマスタ（複数一括申請）'!$B$5,IF(OR($H51='入力フォームマスタ（複数一括申請）'!$C$16,$H51='入力フォームマスタ（複数一括申請）'!$C$21,$H51='入力フォームマスタ（複数一括申請）'!$C$22,$H51='入力フォームマスタ（複数一括申請）'!$C$23),"×",IF(OR($H51='入力フォームマスタ（複数一括申請）'!$C$18,$H51='入力フォームマスタ（複数一括申請）'!$C$19,$H51='入力フォームマスタ（複数一括申請）'!$C$20,$H51='入力フォームマスタ（複数一括申請）'!$C$24),"○",VLOOKUP($C51,'入力フォームマスタ（複数一括申請）'!$A$3:$AE$9,15,FALSE)))))</f>
        <v>#N/A</v>
      </c>
      <c r="CV51" s="172" t="e">
        <f>IF(OR($H51='入力フォームマスタ（複数一括申請）'!$C$16,$H51='入力フォームマスタ（複数一括申請）'!$C$21,$H51='入力フォームマスタ（複数一括申請）'!$C$22),"×",VLOOKUP($C51,'入力フォームマスタ（複数一括申請）'!$A$3:$AE$9,16,FALSE))</f>
        <v>#N/A</v>
      </c>
      <c r="CW51" s="172" t="e">
        <f>IF(OR($H51='入力フォームマスタ（複数一括申請）'!$C$21,$H51='入力フォームマスタ（複数一括申請）'!$C$22,$H51='入力フォームマスタ（複数一括申請）'!$C$24),"×",VLOOKUP($C51,'入力フォームマスタ（複数一括申請）'!$A$3:$AE$9,17,FALSE))</f>
        <v>#N/A</v>
      </c>
      <c r="CX51" s="172" t="e">
        <f t="shared" ref="CX51:CY51" si="100">CW51</f>
        <v>#N/A</v>
      </c>
      <c r="CY51" s="172" t="e">
        <f t="shared" si="100"/>
        <v>#N/A</v>
      </c>
      <c r="CZ51" s="172" t="e">
        <f t="shared" si="94"/>
        <v>#N/A</v>
      </c>
      <c r="DA51" s="172" t="e">
        <f t="shared" si="95"/>
        <v>#N/A</v>
      </c>
      <c r="DB51" s="172" t="e">
        <f t="shared" si="96"/>
        <v>#N/A</v>
      </c>
      <c r="DC51" s="172" t="e">
        <f t="shared" si="97"/>
        <v>#N/A</v>
      </c>
      <c r="DD51" s="172" t="e">
        <f t="shared" si="98"/>
        <v>#N/A</v>
      </c>
      <c r="DE51" s="172" t="e">
        <f>VLOOKUP($C51,'入力フォームマスタ（複数一括申請）'!$A$3:$AE$9,18,FALSE)</f>
        <v>#N/A</v>
      </c>
      <c r="DF51" s="172" t="e">
        <f>IF(OR(H51='入力フォームマスタ（複数一括申請）'!$C$16,'入力フォーム（複数一括申請）'!H51='入力フォームマスタ（複数一括申請）'!$C$17,'入力フォーム（複数一括申請）'!H51='入力フォームマスタ（複数一括申請）'!$C$21,'入力フォーム（複数一括申請）'!H51='入力フォームマスタ（複数一括申請）'!$C$22,'入力フォーム（複数一括申請）'!H51='入力フォームマスタ（複数一括申請）'!$C$23),"×",VLOOKUP($C51,'入力フォームマスタ（複数一括申請）'!$A$3:$AE$9,19,FALSE))</f>
        <v>#N/A</v>
      </c>
      <c r="DG51" s="172" t="e">
        <f>VLOOKUP($C51,'入力フォームマスタ（複数一括申請）'!$A$3:$AE$9,20,FALSE)</f>
        <v>#N/A</v>
      </c>
      <c r="DH51" s="172" t="e">
        <f>VLOOKUP($C51,'入力フォームマスタ（複数一括申請）'!$A$3:$AE$9,21,FALSE)</f>
        <v>#N/A</v>
      </c>
      <c r="DI51" s="172" t="e">
        <f>VLOOKUP($C51,'入力フォームマスタ（複数一括申請）'!$A$3:$AE$9,22,FALSE)</f>
        <v>#N/A</v>
      </c>
      <c r="DJ51" s="174" t="e">
        <f>IF($C51="",VLOOKUP($C51,'入力フォームマスタ（複数一括申請）'!$A$3:$AE$9,23,FALSE),IF($C51&lt;7,VLOOKUP($C51,'入力フォームマスタ（複数一括申請）'!$A$3:$AE$9,23,FALSE),"×"))</f>
        <v>#N/A</v>
      </c>
      <c r="DK51" s="174" t="e">
        <f>IF($C51="",VLOOKUP($C51,'入力フォームマスタ（複数一括申請）'!$A$3:$AE$9,23,FALSE),IF($C51=7,VLOOKUP($C51,'入力フォームマスタ（複数一括申請）'!$A$3:$AE$9,23,FALSE),"×"))</f>
        <v>#N/A</v>
      </c>
      <c r="DL51" s="174" t="str">
        <f t="shared" si="11"/>
        <v/>
      </c>
      <c r="DM51" s="174" t="str">
        <f>IFERROR(VLOOKUP($H51,'入力フォームマスタ（複数一括申請）'!$C$28:$D$36,2,FALSE),"")</f>
        <v/>
      </c>
      <c r="DN51" s="176" t="str">
        <f t="shared" si="12"/>
        <v/>
      </c>
      <c r="DO51" s="176" t="str">
        <f t="shared" si="13"/>
        <v/>
      </c>
      <c r="DP51" s="186" t="str">
        <f t="shared" si="14"/>
        <v/>
      </c>
      <c r="DQ51" s="187" t="str">
        <f t="shared" si="75"/>
        <v/>
      </c>
    </row>
    <row r="52" spans="1:121" ht="33.75" customHeight="1" x14ac:dyDescent="0.4">
      <c r="A52" s="106"/>
      <c r="B52" s="127">
        <v>43</v>
      </c>
      <c r="C52" s="147" t="str">
        <f t="shared" si="2"/>
        <v/>
      </c>
      <c r="D52" s="466"/>
      <c r="E52" s="467"/>
      <c r="F52" s="468"/>
      <c r="G52" s="469"/>
      <c r="H52" s="470"/>
      <c r="I52" s="470"/>
      <c r="J52" s="470"/>
      <c r="K52" s="469"/>
      <c r="L52" s="470"/>
      <c r="M52" s="470"/>
      <c r="N52" s="469"/>
      <c r="O52" s="469"/>
      <c r="P52" s="469"/>
      <c r="Q52" s="468"/>
      <c r="R52" s="470"/>
      <c r="S52" s="470"/>
      <c r="T52" s="468"/>
      <c r="U52" s="468"/>
      <c r="V52" s="471"/>
      <c r="W52" s="472"/>
      <c r="X52" s="471"/>
      <c r="Y52" s="471"/>
      <c r="Z52" s="471"/>
      <c r="AA52" s="471"/>
      <c r="AB52" s="471"/>
      <c r="AC52" s="471"/>
      <c r="AD52" s="471"/>
      <c r="AE52" s="471"/>
      <c r="AF52" s="471"/>
      <c r="AG52" s="471"/>
      <c r="AH52" s="471"/>
      <c r="AI52" s="468"/>
      <c r="AJ52" s="471"/>
      <c r="AK52" s="471"/>
      <c r="AL52" s="471"/>
      <c r="AM52" s="471"/>
      <c r="AN52" s="471"/>
      <c r="AO52" s="470"/>
      <c r="AP52" s="468"/>
      <c r="AQ52" s="469"/>
      <c r="AR52" s="469"/>
      <c r="AS52" s="470"/>
      <c r="AT52" s="142"/>
      <c r="AU52" s="142"/>
      <c r="AV52" s="142"/>
      <c r="AW52" s="142"/>
      <c r="AX52" s="142"/>
      <c r="AY52" s="142"/>
      <c r="AZ52" s="142"/>
      <c r="BA52" s="142"/>
      <c r="BB52" s="142"/>
      <c r="BC52" s="128"/>
      <c r="BD52" s="142"/>
      <c r="BE52" s="142"/>
      <c r="BF52" s="142"/>
      <c r="BG52" s="142"/>
      <c r="BH52" s="142"/>
      <c r="BI52" s="142"/>
      <c r="BJ52" s="468"/>
      <c r="BK52" s="470"/>
      <c r="BL52" s="468"/>
      <c r="BM52" s="470"/>
      <c r="BN52" s="468"/>
      <c r="BO52" s="468"/>
      <c r="BP52" s="470"/>
      <c r="BQ52" s="470"/>
      <c r="BR52" s="142"/>
      <c r="BS52" s="142"/>
      <c r="BT52" s="142"/>
      <c r="BU52" s="142"/>
      <c r="BV52" s="142"/>
      <c r="BW52" s="128"/>
      <c r="BX52" s="470"/>
      <c r="BY52" s="470"/>
      <c r="BZ52" s="468"/>
      <c r="CA52" s="468"/>
      <c r="CB52" s="470"/>
      <c r="CC52" s="475"/>
      <c r="CD52" s="477" t="str">
        <f t="shared" si="3"/>
        <v/>
      </c>
      <c r="CF52" s="172" t="e">
        <f>VLOOKUP($C52,'入力フォームマスタ（複数一括申請）'!$A$3:$AE$9,2,FALSE)</f>
        <v>#N/A</v>
      </c>
      <c r="CG52" s="172" t="e">
        <f>VLOOKUP($C52,'入力フォームマスタ（複数一括申請）'!$A$3:$AE$9,3,FALSE)</f>
        <v>#N/A</v>
      </c>
      <c r="CH52" s="172" t="e">
        <f>VLOOKUP($C52,'入力フォームマスタ（複数一括申請）'!$A$3:$AE$9,4,FALSE)</f>
        <v>#N/A</v>
      </c>
      <c r="CI52" s="172" t="e">
        <f>VLOOKUP($C52,'入力フォームマスタ（複数一括申請）'!$A$3:$AE$9,5,FALSE)</f>
        <v>#N/A</v>
      </c>
      <c r="CJ52" s="172" t="e">
        <f>VLOOKUP($C52,'入力フォームマスタ（複数一括申請）'!$A$3:$AE$9,6,FALSE)</f>
        <v>#N/A</v>
      </c>
      <c r="CK52" s="172" t="e">
        <f>VLOOKUP($C52,'入力フォームマスタ（複数一括申請）'!$A$3:$AE$9,7,FALSE)</f>
        <v>#N/A</v>
      </c>
      <c r="CL52" s="172" t="e">
        <f>VLOOKUP($C52,'入力フォームマスタ（複数一括申請）'!$A$3:$AE$9,8,FALSE)</f>
        <v>#N/A</v>
      </c>
      <c r="CM52" s="172" t="e">
        <f>IF(AND($C52&gt;0,$H52='入力フォームマスタ（複数一括申請）'!$C$22),"×",VLOOKUP($C52,'入力フォームマスタ（複数一括申請）'!$A$3:$AE$9,9,FALSE))</f>
        <v>#N/A</v>
      </c>
      <c r="CN52" s="172" t="e">
        <f t="shared" ref="CN52:CO52" si="101">CM52</f>
        <v>#N/A</v>
      </c>
      <c r="CO52" s="172" t="e">
        <f t="shared" si="101"/>
        <v>#N/A</v>
      </c>
      <c r="CP52" s="172" t="e">
        <f>IF(AND($C52&gt;0,$H52='入力フォームマスタ（複数一括申請）'!$C$22),"×",VLOOKUP($C52,'入力フォームマスタ（複数一括申請）'!$A$3:$AE$9,10,FALSE))</f>
        <v>#N/A</v>
      </c>
      <c r="CQ52" s="172" t="e">
        <f>IF(AND($C52&gt;0,$H52='入力フォームマスタ（複数一括申請）'!$C$22),"×",VLOOKUP($C52,'入力フォームマスタ（複数一括申請）'!$A$3:$AE$9,11,FALSE))</f>
        <v>#N/A</v>
      </c>
      <c r="CR52" s="172" t="e">
        <f>IF($AI52='入力フォームマスタ（複数一括申請）'!$D$16,'入力フォームマスタ（複数一括申請）'!$B$5,IF(OR($H52='入力フォームマスタ（複数一括申請）'!$C$21,$H52='入力フォームマスタ（複数一括申請）'!$C$22,$H52='入力フォームマスタ（複数一括申請）'!$C$24),"×",VLOOKUP($C52,'入力フォームマスタ（複数一括申請）'!$A$3:$AE$9,12,FALSE)))</f>
        <v>#N/A</v>
      </c>
      <c r="CS52" s="172" t="e">
        <f>IF(OR($H52='入力フォームマスタ（複数一括申請）'!$C$21,$H52='入力フォームマスタ（複数一括申請）'!$C$22,$H52='入力フォームマスタ（複数一括申請）'!$C$24),"×",VLOOKUP($C52,'入力フォームマスタ（複数一括申請）'!$A$3:$AE$9,13,FALSE))</f>
        <v>#N/A</v>
      </c>
      <c r="CT52" s="172" t="e">
        <f>IF(AND(3&lt;$C52,$C52&lt;7),VLOOKUP($C52,'入力フォームマスタ（複数一括申請）'!$A$3:$AE$9,14,FALSE),IF(AND($C52=3,OR($H52='入力フォームマスタ（複数一括申請）'!$C$16,$H52='入力フォームマスタ（複数一括申請）'!$C$17)),VLOOKUP($C52,'入力フォームマスタ（複数一括申請）'!$A$3:$AE$9,14,FALSE),IF(OR($H52='入力フォームマスタ（複数一括申請）'!$C$16,$H52='入力フォームマスタ（複数一括申請）'!$C$17),'入力フォームマスタ（複数一括申請）'!$B$5,IF($H52="",VLOOKUP($C52,'入力フォームマスタ（複数一括申請）'!$A$3:$AE$9,14,FALSE),"×"))))</f>
        <v>#N/A</v>
      </c>
      <c r="CU52" s="172" t="e">
        <f>IF(OR($C52=4,$C52=5),VLOOKUP($C52,'入力フォームマスタ（複数一括申請）'!$A$3:$AE$9,15,FALSE),IF(AND(OR($C52&lt;2,$C52&gt;3),$H52='入力フォームマスタ（複数一括申請）'!$C$17),'入力フォームマスタ（複数一括申請）'!$B$5,IF(OR($H52='入力フォームマスタ（複数一括申請）'!$C$16,$H52='入力フォームマスタ（複数一括申請）'!$C$21,$H52='入力フォームマスタ（複数一括申請）'!$C$22,$H52='入力フォームマスタ（複数一括申請）'!$C$23),"×",IF(OR($H52='入力フォームマスタ（複数一括申請）'!$C$18,$H52='入力フォームマスタ（複数一括申請）'!$C$19,$H52='入力フォームマスタ（複数一括申請）'!$C$20,$H52='入力フォームマスタ（複数一括申請）'!$C$24),"○",VLOOKUP($C52,'入力フォームマスタ（複数一括申請）'!$A$3:$AE$9,15,FALSE)))))</f>
        <v>#N/A</v>
      </c>
      <c r="CV52" s="172" t="e">
        <f>IF(OR($H52='入力フォームマスタ（複数一括申請）'!$C$16,$H52='入力フォームマスタ（複数一括申請）'!$C$21,$H52='入力フォームマスタ（複数一括申請）'!$C$22),"×",VLOOKUP($C52,'入力フォームマスタ（複数一括申請）'!$A$3:$AE$9,16,FALSE))</f>
        <v>#N/A</v>
      </c>
      <c r="CW52" s="172" t="e">
        <f>IF(OR($H52='入力フォームマスタ（複数一括申請）'!$C$21,$H52='入力フォームマスタ（複数一括申請）'!$C$22,$H52='入力フォームマスタ（複数一括申請）'!$C$24),"×",VLOOKUP($C52,'入力フォームマスタ（複数一括申請）'!$A$3:$AE$9,17,FALSE))</f>
        <v>#N/A</v>
      </c>
      <c r="CX52" s="172" t="e">
        <f t="shared" ref="CX52:CY52" si="102">CW52</f>
        <v>#N/A</v>
      </c>
      <c r="CY52" s="172" t="e">
        <f t="shared" si="102"/>
        <v>#N/A</v>
      </c>
      <c r="CZ52" s="172" t="e">
        <f t="shared" si="94"/>
        <v>#N/A</v>
      </c>
      <c r="DA52" s="172" t="e">
        <f t="shared" si="95"/>
        <v>#N/A</v>
      </c>
      <c r="DB52" s="172" t="e">
        <f t="shared" si="96"/>
        <v>#N/A</v>
      </c>
      <c r="DC52" s="172" t="e">
        <f t="shared" si="97"/>
        <v>#N/A</v>
      </c>
      <c r="DD52" s="172" t="e">
        <f t="shared" si="98"/>
        <v>#N/A</v>
      </c>
      <c r="DE52" s="172" t="e">
        <f>VLOOKUP($C52,'入力フォームマスタ（複数一括申請）'!$A$3:$AE$9,18,FALSE)</f>
        <v>#N/A</v>
      </c>
      <c r="DF52" s="172" t="e">
        <f>IF(OR(H52='入力フォームマスタ（複数一括申請）'!$C$16,'入力フォーム（複数一括申請）'!H52='入力フォームマスタ（複数一括申請）'!$C$17,'入力フォーム（複数一括申請）'!H52='入力フォームマスタ（複数一括申請）'!$C$21,'入力フォーム（複数一括申請）'!H52='入力フォームマスタ（複数一括申請）'!$C$22,'入力フォーム（複数一括申請）'!H52='入力フォームマスタ（複数一括申請）'!$C$23),"×",VLOOKUP($C52,'入力フォームマスタ（複数一括申請）'!$A$3:$AE$9,19,FALSE))</f>
        <v>#N/A</v>
      </c>
      <c r="DG52" s="172" t="e">
        <f>VLOOKUP($C52,'入力フォームマスタ（複数一括申請）'!$A$3:$AE$9,20,FALSE)</f>
        <v>#N/A</v>
      </c>
      <c r="DH52" s="172" t="e">
        <f>VLOOKUP($C52,'入力フォームマスタ（複数一括申請）'!$A$3:$AE$9,21,FALSE)</f>
        <v>#N/A</v>
      </c>
      <c r="DI52" s="172" t="e">
        <f>VLOOKUP($C52,'入力フォームマスタ（複数一括申請）'!$A$3:$AE$9,22,FALSE)</f>
        <v>#N/A</v>
      </c>
      <c r="DJ52" s="174" t="e">
        <f>IF($C52="",VLOOKUP($C52,'入力フォームマスタ（複数一括申請）'!$A$3:$AE$9,23,FALSE),IF($C52&lt;7,VLOOKUP($C52,'入力フォームマスタ（複数一括申請）'!$A$3:$AE$9,23,FALSE),"×"))</f>
        <v>#N/A</v>
      </c>
      <c r="DK52" s="174" t="e">
        <f>IF($C52="",VLOOKUP($C52,'入力フォームマスタ（複数一括申請）'!$A$3:$AE$9,23,FALSE),IF($C52=7,VLOOKUP($C52,'入力フォームマスタ（複数一括申請）'!$A$3:$AE$9,23,FALSE),"×"))</f>
        <v>#N/A</v>
      </c>
      <c r="DL52" s="174" t="str">
        <f t="shared" si="11"/>
        <v/>
      </c>
      <c r="DM52" s="174" t="str">
        <f>IFERROR(VLOOKUP($H52,'入力フォームマスタ（複数一括申請）'!$C$28:$D$36,2,FALSE),"")</f>
        <v/>
      </c>
      <c r="DN52" s="176" t="str">
        <f t="shared" si="12"/>
        <v/>
      </c>
      <c r="DO52" s="176" t="str">
        <f t="shared" si="13"/>
        <v/>
      </c>
      <c r="DP52" s="186" t="str">
        <f t="shared" si="14"/>
        <v/>
      </c>
      <c r="DQ52" s="187" t="str">
        <f t="shared" si="75"/>
        <v/>
      </c>
    </row>
    <row r="53" spans="1:121" ht="33.75" customHeight="1" x14ac:dyDescent="0.4">
      <c r="A53" s="106"/>
      <c r="B53" s="127">
        <v>44</v>
      </c>
      <c r="C53" s="147" t="str">
        <f t="shared" si="2"/>
        <v/>
      </c>
      <c r="D53" s="466"/>
      <c r="E53" s="467"/>
      <c r="F53" s="468"/>
      <c r="G53" s="469"/>
      <c r="H53" s="470"/>
      <c r="I53" s="470"/>
      <c r="J53" s="470"/>
      <c r="K53" s="469"/>
      <c r="L53" s="470"/>
      <c r="M53" s="470"/>
      <c r="N53" s="469"/>
      <c r="O53" s="469"/>
      <c r="P53" s="469"/>
      <c r="Q53" s="468"/>
      <c r="R53" s="470"/>
      <c r="S53" s="470"/>
      <c r="T53" s="468"/>
      <c r="U53" s="468"/>
      <c r="V53" s="471"/>
      <c r="W53" s="472"/>
      <c r="X53" s="471"/>
      <c r="Y53" s="471"/>
      <c r="Z53" s="471"/>
      <c r="AA53" s="471"/>
      <c r="AB53" s="471"/>
      <c r="AC53" s="471"/>
      <c r="AD53" s="471"/>
      <c r="AE53" s="471"/>
      <c r="AF53" s="471"/>
      <c r="AG53" s="471"/>
      <c r="AH53" s="471"/>
      <c r="AI53" s="468"/>
      <c r="AJ53" s="471"/>
      <c r="AK53" s="471"/>
      <c r="AL53" s="471"/>
      <c r="AM53" s="471"/>
      <c r="AN53" s="471"/>
      <c r="AO53" s="470"/>
      <c r="AP53" s="468"/>
      <c r="AQ53" s="469"/>
      <c r="AR53" s="469"/>
      <c r="AS53" s="470"/>
      <c r="AT53" s="142"/>
      <c r="AU53" s="142"/>
      <c r="AV53" s="142"/>
      <c r="AW53" s="142"/>
      <c r="AX53" s="142"/>
      <c r="AY53" s="142"/>
      <c r="AZ53" s="142"/>
      <c r="BA53" s="142"/>
      <c r="BB53" s="142"/>
      <c r="BC53" s="128"/>
      <c r="BD53" s="142"/>
      <c r="BE53" s="142"/>
      <c r="BF53" s="142"/>
      <c r="BG53" s="142"/>
      <c r="BH53" s="142"/>
      <c r="BI53" s="142"/>
      <c r="BJ53" s="468"/>
      <c r="BK53" s="470"/>
      <c r="BL53" s="468"/>
      <c r="BM53" s="470"/>
      <c r="BN53" s="468"/>
      <c r="BO53" s="468"/>
      <c r="BP53" s="470"/>
      <c r="BQ53" s="470"/>
      <c r="BR53" s="142"/>
      <c r="BS53" s="142"/>
      <c r="BT53" s="142"/>
      <c r="BU53" s="142"/>
      <c r="BV53" s="142"/>
      <c r="BW53" s="128"/>
      <c r="BX53" s="470"/>
      <c r="BY53" s="470"/>
      <c r="BZ53" s="468"/>
      <c r="CA53" s="468"/>
      <c r="CB53" s="470"/>
      <c r="CC53" s="475"/>
      <c r="CD53" s="477" t="str">
        <f t="shared" si="3"/>
        <v/>
      </c>
      <c r="CF53" s="172" t="e">
        <f>VLOOKUP($C53,'入力フォームマスタ（複数一括申請）'!$A$3:$AE$9,2,FALSE)</f>
        <v>#N/A</v>
      </c>
      <c r="CG53" s="172" t="e">
        <f>VLOOKUP($C53,'入力フォームマスタ（複数一括申請）'!$A$3:$AE$9,3,FALSE)</f>
        <v>#N/A</v>
      </c>
      <c r="CH53" s="172" t="e">
        <f>VLOOKUP($C53,'入力フォームマスタ（複数一括申請）'!$A$3:$AE$9,4,FALSE)</f>
        <v>#N/A</v>
      </c>
      <c r="CI53" s="172" t="e">
        <f>VLOOKUP($C53,'入力フォームマスタ（複数一括申請）'!$A$3:$AE$9,5,FALSE)</f>
        <v>#N/A</v>
      </c>
      <c r="CJ53" s="172" t="e">
        <f>VLOOKUP($C53,'入力フォームマスタ（複数一括申請）'!$A$3:$AE$9,6,FALSE)</f>
        <v>#N/A</v>
      </c>
      <c r="CK53" s="172" t="e">
        <f>VLOOKUP($C53,'入力フォームマスタ（複数一括申請）'!$A$3:$AE$9,7,FALSE)</f>
        <v>#N/A</v>
      </c>
      <c r="CL53" s="172" t="e">
        <f>VLOOKUP($C53,'入力フォームマスタ（複数一括申請）'!$A$3:$AE$9,8,FALSE)</f>
        <v>#N/A</v>
      </c>
      <c r="CM53" s="172" t="e">
        <f>IF(AND($C53&gt;0,$H53='入力フォームマスタ（複数一括申請）'!$C$22),"×",VLOOKUP($C53,'入力フォームマスタ（複数一括申請）'!$A$3:$AE$9,9,FALSE))</f>
        <v>#N/A</v>
      </c>
      <c r="CN53" s="172" t="e">
        <f t="shared" ref="CN53:CO53" si="103">CM53</f>
        <v>#N/A</v>
      </c>
      <c r="CO53" s="172" t="e">
        <f t="shared" si="103"/>
        <v>#N/A</v>
      </c>
      <c r="CP53" s="172" t="e">
        <f>IF(AND($C53&gt;0,$H53='入力フォームマスタ（複数一括申請）'!$C$22),"×",VLOOKUP($C53,'入力フォームマスタ（複数一括申請）'!$A$3:$AE$9,10,FALSE))</f>
        <v>#N/A</v>
      </c>
      <c r="CQ53" s="172" t="e">
        <f>IF(AND($C53&gt;0,$H53='入力フォームマスタ（複数一括申請）'!$C$22),"×",VLOOKUP($C53,'入力フォームマスタ（複数一括申請）'!$A$3:$AE$9,11,FALSE))</f>
        <v>#N/A</v>
      </c>
      <c r="CR53" s="172" t="e">
        <f>IF($AI53='入力フォームマスタ（複数一括申請）'!$D$16,'入力フォームマスタ（複数一括申請）'!$B$5,IF(OR($H53='入力フォームマスタ（複数一括申請）'!$C$21,$H53='入力フォームマスタ（複数一括申請）'!$C$22,$H53='入力フォームマスタ（複数一括申請）'!$C$24),"×",VLOOKUP($C53,'入力フォームマスタ（複数一括申請）'!$A$3:$AE$9,12,FALSE)))</f>
        <v>#N/A</v>
      </c>
      <c r="CS53" s="172" t="e">
        <f>IF(OR($H53='入力フォームマスタ（複数一括申請）'!$C$21,$H53='入力フォームマスタ（複数一括申請）'!$C$22,$H53='入力フォームマスタ（複数一括申請）'!$C$24),"×",VLOOKUP($C53,'入力フォームマスタ（複数一括申請）'!$A$3:$AE$9,13,FALSE))</f>
        <v>#N/A</v>
      </c>
      <c r="CT53" s="172" t="e">
        <f>IF(AND(3&lt;$C53,$C53&lt;7),VLOOKUP($C53,'入力フォームマスタ（複数一括申請）'!$A$3:$AE$9,14,FALSE),IF(AND($C53=3,OR($H53='入力フォームマスタ（複数一括申請）'!$C$16,$H53='入力フォームマスタ（複数一括申請）'!$C$17)),VLOOKUP($C53,'入力フォームマスタ（複数一括申請）'!$A$3:$AE$9,14,FALSE),IF(OR($H53='入力フォームマスタ（複数一括申請）'!$C$16,$H53='入力フォームマスタ（複数一括申請）'!$C$17),'入力フォームマスタ（複数一括申請）'!$B$5,IF($H53="",VLOOKUP($C53,'入力フォームマスタ（複数一括申請）'!$A$3:$AE$9,14,FALSE),"×"))))</f>
        <v>#N/A</v>
      </c>
      <c r="CU53" s="172" t="e">
        <f>IF(OR($C53=4,$C53=5),VLOOKUP($C53,'入力フォームマスタ（複数一括申請）'!$A$3:$AE$9,15,FALSE),IF(AND(OR($C53&lt;2,$C53&gt;3),$H53='入力フォームマスタ（複数一括申請）'!$C$17),'入力フォームマスタ（複数一括申請）'!$B$5,IF(OR($H53='入力フォームマスタ（複数一括申請）'!$C$16,$H53='入力フォームマスタ（複数一括申請）'!$C$21,$H53='入力フォームマスタ（複数一括申請）'!$C$22,$H53='入力フォームマスタ（複数一括申請）'!$C$23),"×",IF(OR($H53='入力フォームマスタ（複数一括申請）'!$C$18,$H53='入力フォームマスタ（複数一括申請）'!$C$19,$H53='入力フォームマスタ（複数一括申請）'!$C$20,$H53='入力フォームマスタ（複数一括申請）'!$C$24),"○",VLOOKUP($C53,'入力フォームマスタ（複数一括申請）'!$A$3:$AE$9,15,FALSE)))))</f>
        <v>#N/A</v>
      </c>
      <c r="CV53" s="172" t="e">
        <f>IF(OR($H53='入力フォームマスタ（複数一括申請）'!$C$16,$H53='入力フォームマスタ（複数一括申請）'!$C$21,$H53='入力フォームマスタ（複数一括申請）'!$C$22),"×",VLOOKUP($C53,'入力フォームマスタ（複数一括申請）'!$A$3:$AE$9,16,FALSE))</f>
        <v>#N/A</v>
      </c>
      <c r="CW53" s="172" t="e">
        <f>IF(OR($H53='入力フォームマスタ（複数一括申請）'!$C$21,$H53='入力フォームマスタ（複数一括申請）'!$C$22,$H53='入力フォームマスタ（複数一括申請）'!$C$24),"×",VLOOKUP($C53,'入力フォームマスタ（複数一括申請）'!$A$3:$AE$9,17,FALSE))</f>
        <v>#N/A</v>
      </c>
      <c r="CX53" s="172" t="e">
        <f t="shared" ref="CX53:CY53" si="104">CW53</f>
        <v>#N/A</v>
      </c>
      <c r="CY53" s="172" t="e">
        <f t="shared" si="104"/>
        <v>#N/A</v>
      </c>
      <c r="CZ53" s="172" t="e">
        <f t="shared" si="94"/>
        <v>#N/A</v>
      </c>
      <c r="DA53" s="172" t="e">
        <f t="shared" si="95"/>
        <v>#N/A</v>
      </c>
      <c r="DB53" s="172" t="e">
        <f t="shared" si="96"/>
        <v>#N/A</v>
      </c>
      <c r="DC53" s="172" t="e">
        <f t="shared" si="97"/>
        <v>#N/A</v>
      </c>
      <c r="DD53" s="172" t="e">
        <f t="shared" si="98"/>
        <v>#N/A</v>
      </c>
      <c r="DE53" s="172" t="e">
        <f>VLOOKUP($C53,'入力フォームマスタ（複数一括申請）'!$A$3:$AE$9,18,FALSE)</f>
        <v>#N/A</v>
      </c>
      <c r="DF53" s="172" t="e">
        <f>IF(OR(H53='入力フォームマスタ（複数一括申請）'!$C$16,'入力フォーム（複数一括申請）'!H53='入力フォームマスタ（複数一括申請）'!$C$17,'入力フォーム（複数一括申請）'!H53='入力フォームマスタ（複数一括申請）'!$C$21,'入力フォーム（複数一括申請）'!H53='入力フォームマスタ（複数一括申請）'!$C$22,'入力フォーム（複数一括申請）'!H53='入力フォームマスタ（複数一括申請）'!$C$23),"×",VLOOKUP($C53,'入力フォームマスタ（複数一括申請）'!$A$3:$AE$9,19,FALSE))</f>
        <v>#N/A</v>
      </c>
      <c r="DG53" s="172" t="e">
        <f>VLOOKUP($C53,'入力フォームマスタ（複数一括申請）'!$A$3:$AE$9,20,FALSE)</f>
        <v>#N/A</v>
      </c>
      <c r="DH53" s="172" t="e">
        <f>VLOOKUP($C53,'入力フォームマスタ（複数一括申請）'!$A$3:$AE$9,21,FALSE)</f>
        <v>#N/A</v>
      </c>
      <c r="DI53" s="172" t="e">
        <f>VLOOKUP($C53,'入力フォームマスタ（複数一括申請）'!$A$3:$AE$9,22,FALSE)</f>
        <v>#N/A</v>
      </c>
      <c r="DJ53" s="174" t="e">
        <f>IF($C53="",VLOOKUP($C53,'入力フォームマスタ（複数一括申請）'!$A$3:$AE$9,23,FALSE),IF($C53&lt;7,VLOOKUP($C53,'入力フォームマスタ（複数一括申請）'!$A$3:$AE$9,23,FALSE),"×"))</f>
        <v>#N/A</v>
      </c>
      <c r="DK53" s="174" t="e">
        <f>IF($C53="",VLOOKUP($C53,'入力フォームマスタ（複数一括申請）'!$A$3:$AE$9,23,FALSE),IF($C53=7,VLOOKUP($C53,'入力フォームマスタ（複数一括申請）'!$A$3:$AE$9,23,FALSE),"×"))</f>
        <v>#N/A</v>
      </c>
      <c r="DL53" s="174" t="str">
        <f t="shared" si="11"/>
        <v/>
      </c>
      <c r="DM53" s="174" t="str">
        <f>IFERROR(VLOOKUP($H53,'入力フォームマスタ（複数一括申請）'!$C$28:$D$36,2,FALSE),"")</f>
        <v/>
      </c>
      <c r="DN53" s="176" t="str">
        <f t="shared" si="12"/>
        <v/>
      </c>
      <c r="DO53" s="176" t="str">
        <f t="shared" si="13"/>
        <v/>
      </c>
      <c r="DP53" s="186" t="str">
        <f t="shared" si="14"/>
        <v/>
      </c>
      <c r="DQ53" s="187" t="str">
        <f t="shared" si="75"/>
        <v/>
      </c>
    </row>
    <row r="54" spans="1:121" ht="33.75" customHeight="1" x14ac:dyDescent="0.4">
      <c r="A54" s="106"/>
      <c r="B54" s="127">
        <v>45</v>
      </c>
      <c r="C54" s="147" t="str">
        <f t="shared" si="2"/>
        <v/>
      </c>
      <c r="D54" s="466"/>
      <c r="E54" s="467"/>
      <c r="F54" s="468"/>
      <c r="G54" s="469"/>
      <c r="H54" s="470"/>
      <c r="I54" s="470"/>
      <c r="J54" s="470"/>
      <c r="K54" s="469"/>
      <c r="L54" s="470"/>
      <c r="M54" s="470"/>
      <c r="N54" s="469"/>
      <c r="O54" s="469"/>
      <c r="P54" s="469"/>
      <c r="Q54" s="468"/>
      <c r="R54" s="470"/>
      <c r="S54" s="470"/>
      <c r="T54" s="468"/>
      <c r="U54" s="468"/>
      <c r="V54" s="471"/>
      <c r="W54" s="472"/>
      <c r="X54" s="471"/>
      <c r="Y54" s="471"/>
      <c r="Z54" s="471"/>
      <c r="AA54" s="471"/>
      <c r="AB54" s="471"/>
      <c r="AC54" s="471"/>
      <c r="AD54" s="471"/>
      <c r="AE54" s="471"/>
      <c r="AF54" s="471"/>
      <c r="AG54" s="471"/>
      <c r="AH54" s="471"/>
      <c r="AI54" s="468"/>
      <c r="AJ54" s="471"/>
      <c r="AK54" s="471"/>
      <c r="AL54" s="471"/>
      <c r="AM54" s="471"/>
      <c r="AN54" s="471"/>
      <c r="AO54" s="470"/>
      <c r="AP54" s="468"/>
      <c r="AQ54" s="469"/>
      <c r="AR54" s="469"/>
      <c r="AS54" s="470"/>
      <c r="AT54" s="142"/>
      <c r="AU54" s="142"/>
      <c r="AV54" s="142"/>
      <c r="AW54" s="142"/>
      <c r="AX54" s="142"/>
      <c r="AY54" s="142"/>
      <c r="AZ54" s="142"/>
      <c r="BA54" s="142"/>
      <c r="BB54" s="142"/>
      <c r="BC54" s="128"/>
      <c r="BD54" s="142"/>
      <c r="BE54" s="142"/>
      <c r="BF54" s="142"/>
      <c r="BG54" s="142"/>
      <c r="BH54" s="142"/>
      <c r="BI54" s="142"/>
      <c r="BJ54" s="468"/>
      <c r="BK54" s="470"/>
      <c r="BL54" s="468"/>
      <c r="BM54" s="470"/>
      <c r="BN54" s="468"/>
      <c r="BO54" s="468"/>
      <c r="BP54" s="470"/>
      <c r="BQ54" s="470"/>
      <c r="BR54" s="142"/>
      <c r="BS54" s="142"/>
      <c r="BT54" s="142"/>
      <c r="BU54" s="142"/>
      <c r="BV54" s="142"/>
      <c r="BW54" s="128"/>
      <c r="BX54" s="470"/>
      <c r="BY54" s="470"/>
      <c r="BZ54" s="468"/>
      <c r="CA54" s="468"/>
      <c r="CB54" s="470"/>
      <c r="CC54" s="475"/>
      <c r="CD54" s="477" t="str">
        <f t="shared" si="3"/>
        <v/>
      </c>
      <c r="CF54" s="172" t="e">
        <f>VLOOKUP($C54,'入力フォームマスタ（複数一括申請）'!$A$3:$AE$9,2,FALSE)</f>
        <v>#N/A</v>
      </c>
      <c r="CG54" s="172" t="e">
        <f>VLOOKUP($C54,'入力フォームマスタ（複数一括申請）'!$A$3:$AE$9,3,FALSE)</f>
        <v>#N/A</v>
      </c>
      <c r="CH54" s="172" t="e">
        <f>VLOOKUP($C54,'入力フォームマスタ（複数一括申請）'!$A$3:$AE$9,4,FALSE)</f>
        <v>#N/A</v>
      </c>
      <c r="CI54" s="172" t="e">
        <f>VLOOKUP($C54,'入力フォームマスタ（複数一括申請）'!$A$3:$AE$9,5,FALSE)</f>
        <v>#N/A</v>
      </c>
      <c r="CJ54" s="172" t="e">
        <f>VLOOKUP($C54,'入力フォームマスタ（複数一括申請）'!$A$3:$AE$9,6,FALSE)</f>
        <v>#N/A</v>
      </c>
      <c r="CK54" s="172" t="e">
        <f>VLOOKUP($C54,'入力フォームマスタ（複数一括申請）'!$A$3:$AE$9,7,FALSE)</f>
        <v>#N/A</v>
      </c>
      <c r="CL54" s="172" t="e">
        <f>VLOOKUP($C54,'入力フォームマスタ（複数一括申請）'!$A$3:$AE$9,8,FALSE)</f>
        <v>#N/A</v>
      </c>
      <c r="CM54" s="172" t="e">
        <f>IF(AND($C54&gt;0,$H54='入力フォームマスタ（複数一括申請）'!$C$22),"×",VLOOKUP($C54,'入力フォームマスタ（複数一括申請）'!$A$3:$AE$9,9,FALSE))</f>
        <v>#N/A</v>
      </c>
      <c r="CN54" s="172" t="e">
        <f t="shared" ref="CN54:CO54" si="105">CM54</f>
        <v>#N/A</v>
      </c>
      <c r="CO54" s="172" t="e">
        <f t="shared" si="105"/>
        <v>#N/A</v>
      </c>
      <c r="CP54" s="172" t="e">
        <f>IF(AND($C54&gt;0,$H54='入力フォームマスタ（複数一括申請）'!$C$22),"×",VLOOKUP($C54,'入力フォームマスタ（複数一括申請）'!$A$3:$AE$9,10,FALSE))</f>
        <v>#N/A</v>
      </c>
      <c r="CQ54" s="172" t="e">
        <f>IF(AND($C54&gt;0,$H54='入力フォームマスタ（複数一括申請）'!$C$22),"×",VLOOKUP($C54,'入力フォームマスタ（複数一括申請）'!$A$3:$AE$9,11,FALSE))</f>
        <v>#N/A</v>
      </c>
      <c r="CR54" s="172" t="e">
        <f>IF($AI54='入力フォームマスタ（複数一括申請）'!$D$16,'入力フォームマスタ（複数一括申請）'!$B$5,IF(OR($H54='入力フォームマスタ（複数一括申請）'!$C$21,$H54='入力フォームマスタ（複数一括申請）'!$C$22,$H54='入力フォームマスタ（複数一括申請）'!$C$24),"×",VLOOKUP($C54,'入力フォームマスタ（複数一括申請）'!$A$3:$AE$9,12,FALSE)))</f>
        <v>#N/A</v>
      </c>
      <c r="CS54" s="172" t="e">
        <f>IF(OR($H54='入力フォームマスタ（複数一括申請）'!$C$21,$H54='入力フォームマスタ（複数一括申請）'!$C$22,$H54='入力フォームマスタ（複数一括申請）'!$C$24),"×",VLOOKUP($C54,'入力フォームマスタ（複数一括申請）'!$A$3:$AE$9,13,FALSE))</f>
        <v>#N/A</v>
      </c>
      <c r="CT54" s="172" t="e">
        <f>IF(AND(3&lt;$C54,$C54&lt;7),VLOOKUP($C54,'入力フォームマスタ（複数一括申請）'!$A$3:$AE$9,14,FALSE),IF(AND($C54=3,OR($H54='入力フォームマスタ（複数一括申請）'!$C$16,$H54='入力フォームマスタ（複数一括申請）'!$C$17)),VLOOKUP($C54,'入力フォームマスタ（複数一括申請）'!$A$3:$AE$9,14,FALSE),IF(OR($H54='入力フォームマスタ（複数一括申請）'!$C$16,$H54='入力フォームマスタ（複数一括申請）'!$C$17),'入力フォームマスタ（複数一括申請）'!$B$5,IF($H54="",VLOOKUP($C54,'入力フォームマスタ（複数一括申請）'!$A$3:$AE$9,14,FALSE),"×"))))</f>
        <v>#N/A</v>
      </c>
      <c r="CU54" s="172" t="e">
        <f>IF(OR($C54=4,$C54=5),VLOOKUP($C54,'入力フォームマスタ（複数一括申請）'!$A$3:$AE$9,15,FALSE),IF(AND(OR($C54&lt;2,$C54&gt;3),$H54='入力フォームマスタ（複数一括申請）'!$C$17),'入力フォームマスタ（複数一括申請）'!$B$5,IF(OR($H54='入力フォームマスタ（複数一括申請）'!$C$16,$H54='入力フォームマスタ（複数一括申請）'!$C$21,$H54='入力フォームマスタ（複数一括申請）'!$C$22,$H54='入力フォームマスタ（複数一括申請）'!$C$23),"×",IF(OR($H54='入力フォームマスタ（複数一括申請）'!$C$18,$H54='入力フォームマスタ（複数一括申請）'!$C$19,$H54='入力フォームマスタ（複数一括申請）'!$C$20,$H54='入力フォームマスタ（複数一括申請）'!$C$24),"○",VLOOKUP($C54,'入力フォームマスタ（複数一括申請）'!$A$3:$AE$9,15,FALSE)))))</f>
        <v>#N/A</v>
      </c>
      <c r="CV54" s="172" t="e">
        <f>IF(OR($H54='入力フォームマスタ（複数一括申請）'!$C$16,$H54='入力フォームマスタ（複数一括申請）'!$C$21,$H54='入力フォームマスタ（複数一括申請）'!$C$22),"×",VLOOKUP($C54,'入力フォームマスタ（複数一括申請）'!$A$3:$AE$9,16,FALSE))</f>
        <v>#N/A</v>
      </c>
      <c r="CW54" s="172" t="e">
        <f>IF(OR($H54='入力フォームマスタ（複数一括申請）'!$C$21,$H54='入力フォームマスタ（複数一括申請）'!$C$22,$H54='入力フォームマスタ（複数一括申請）'!$C$24),"×",VLOOKUP($C54,'入力フォームマスタ（複数一括申請）'!$A$3:$AE$9,17,FALSE))</f>
        <v>#N/A</v>
      </c>
      <c r="CX54" s="172" t="e">
        <f t="shared" ref="CX54:CY54" si="106">CW54</f>
        <v>#N/A</v>
      </c>
      <c r="CY54" s="172" t="e">
        <f t="shared" si="106"/>
        <v>#N/A</v>
      </c>
      <c r="CZ54" s="172" t="e">
        <f t="shared" si="94"/>
        <v>#N/A</v>
      </c>
      <c r="DA54" s="172" t="e">
        <f t="shared" si="95"/>
        <v>#N/A</v>
      </c>
      <c r="DB54" s="172" t="e">
        <f t="shared" si="96"/>
        <v>#N/A</v>
      </c>
      <c r="DC54" s="172" t="e">
        <f t="shared" si="97"/>
        <v>#N/A</v>
      </c>
      <c r="DD54" s="172" t="e">
        <f t="shared" si="98"/>
        <v>#N/A</v>
      </c>
      <c r="DE54" s="172" t="e">
        <f>VLOOKUP($C54,'入力フォームマスタ（複数一括申請）'!$A$3:$AE$9,18,FALSE)</f>
        <v>#N/A</v>
      </c>
      <c r="DF54" s="172" t="e">
        <f>IF(OR(H54='入力フォームマスタ（複数一括申請）'!$C$16,'入力フォーム（複数一括申請）'!H54='入力フォームマスタ（複数一括申請）'!$C$17,'入力フォーム（複数一括申請）'!H54='入力フォームマスタ（複数一括申請）'!$C$21,'入力フォーム（複数一括申請）'!H54='入力フォームマスタ（複数一括申請）'!$C$22,'入力フォーム（複数一括申請）'!H54='入力フォームマスタ（複数一括申請）'!$C$23),"×",VLOOKUP($C54,'入力フォームマスタ（複数一括申請）'!$A$3:$AE$9,19,FALSE))</f>
        <v>#N/A</v>
      </c>
      <c r="DG54" s="172" t="e">
        <f>VLOOKUP($C54,'入力フォームマスタ（複数一括申請）'!$A$3:$AE$9,20,FALSE)</f>
        <v>#N/A</v>
      </c>
      <c r="DH54" s="172" t="e">
        <f>VLOOKUP($C54,'入力フォームマスタ（複数一括申請）'!$A$3:$AE$9,21,FALSE)</f>
        <v>#N/A</v>
      </c>
      <c r="DI54" s="172" t="e">
        <f>VLOOKUP($C54,'入力フォームマスタ（複数一括申請）'!$A$3:$AE$9,22,FALSE)</f>
        <v>#N/A</v>
      </c>
      <c r="DJ54" s="174" t="e">
        <f>IF($C54="",VLOOKUP($C54,'入力フォームマスタ（複数一括申請）'!$A$3:$AE$9,23,FALSE),IF($C54&lt;7,VLOOKUP($C54,'入力フォームマスタ（複数一括申請）'!$A$3:$AE$9,23,FALSE),"×"))</f>
        <v>#N/A</v>
      </c>
      <c r="DK54" s="174" t="e">
        <f>IF($C54="",VLOOKUP($C54,'入力フォームマスタ（複数一括申請）'!$A$3:$AE$9,23,FALSE),IF($C54=7,VLOOKUP($C54,'入力フォームマスタ（複数一括申請）'!$A$3:$AE$9,23,FALSE),"×"))</f>
        <v>#N/A</v>
      </c>
      <c r="DL54" s="174" t="str">
        <f t="shared" si="11"/>
        <v/>
      </c>
      <c r="DM54" s="174" t="str">
        <f>IFERROR(VLOOKUP($H54,'入力フォームマスタ（複数一括申請）'!$C$28:$D$36,2,FALSE),"")</f>
        <v/>
      </c>
      <c r="DN54" s="176" t="str">
        <f t="shared" si="12"/>
        <v/>
      </c>
      <c r="DO54" s="176" t="str">
        <f t="shared" si="13"/>
        <v/>
      </c>
      <c r="DP54" s="186" t="str">
        <f t="shared" si="14"/>
        <v/>
      </c>
      <c r="DQ54" s="187" t="str">
        <f t="shared" si="75"/>
        <v/>
      </c>
    </row>
    <row r="55" spans="1:121" ht="33.75" customHeight="1" x14ac:dyDescent="0.4">
      <c r="A55" s="106"/>
      <c r="B55" s="127">
        <v>46</v>
      </c>
      <c r="C55" s="147" t="str">
        <f t="shared" si="2"/>
        <v/>
      </c>
      <c r="D55" s="466"/>
      <c r="E55" s="467"/>
      <c r="F55" s="468"/>
      <c r="G55" s="469"/>
      <c r="H55" s="470"/>
      <c r="I55" s="470"/>
      <c r="J55" s="470"/>
      <c r="K55" s="469"/>
      <c r="L55" s="470"/>
      <c r="M55" s="470"/>
      <c r="N55" s="469"/>
      <c r="O55" s="469"/>
      <c r="P55" s="469"/>
      <c r="Q55" s="468"/>
      <c r="R55" s="470"/>
      <c r="S55" s="470"/>
      <c r="T55" s="468"/>
      <c r="U55" s="468"/>
      <c r="V55" s="471"/>
      <c r="W55" s="472"/>
      <c r="X55" s="471"/>
      <c r="Y55" s="471"/>
      <c r="Z55" s="471"/>
      <c r="AA55" s="471"/>
      <c r="AB55" s="471"/>
      <c r="AC55" s="471"/>
      <c r="AD55" s="471"/>
      <c r="AE55" s="471"/>
      <c r="AF55" s="471"/>
      <c r="AG55" s="471"/>
      <c r="AH55" s="471"/>
      <c r="AI55" s="468"/>
      <c r="AJ55" s="471"/>
      <c r="AK55" s="471"/>
      <c r="AL55" s="471"/>
      <c r="AM55" s="471"/>
      <c r="AN55" s="471"/>
      <c r="AO55" s="470"/>
      <c r="AP55" s="468"/>
      <c r="AQ55" s="469"/>
      <c r="AR55" s="469"/>
      <c r="AS55" s="470"/>
      <c r="AT55" s="142"/>
      <c r="AU55" s="142"/>
      <c r="AV55" s="142"/>
      <c r="AW55" s="142"/>
      <c r="AX55" s="142"/>
      <c r="AY55" s="142"/>
      <c r="AZ55" s="142"/>
      <c r="BA55" s="142"/>
      <c r="BB55" s="142"/>
      <c r="BC55" s="128"/>
      <c r="BD55" s="142"/>
      <c r="BE55" s="142"/>
      <c r="BF55" s="142"/>
      <c r="BG55" s="142"/>
      <c r="BH55" s="142"/>
      <c r="BI55" s="142"/>
      <c r="BJ55" s="468"/>
      <c r="BK55" s="470"/>
      <c r="BL55" s="468"/>
      <c r="BM55" s="470"/>
      <c r="BN55" s="468"/>
      <c r="BO55" s="468"/>
      <c r="BP55" s="470"/>
      <c r="BQ55" s="470"/>
      <c r="BR55" s="142"/>
      <c r="BS55" s="142"/>
      <c r="BT55" s="142"/>
      <c r="BU55" s="142"/>
      <c r="BV55" s="142"/>
      <c r="BW55" s="128"/>
      <c r="BX55" s="470"/>
      <c r="BY55" s="470"/>
      <c r="BZ55" s="468"/>
      <c r="CA55" s="468"/>
      <c r="CB55" s="470"/>
      <c r="CC55" s="475"/>
      <c r="CD55" s="477" t="str">
        <f t="shared" si="3"/>
        <v/>
      </c>
      <c r="CF55" s="172" t="e">
        <f>VLOOKUP($C55,'入力フォームマスタ（複数一括申請）'!$A$3:$AE$9,2,FALSE)</f>
        <v>#N/A</v>
      </c>
      <c r="CG55" s="172" t="e">
        <f>VLOOKUP($C55,'入力フォームマスタ（複数一括申請）'!$A$3:$AE$9,3,FALSE)</f>
        <v>#N/A</v>
      </c>
      <c r="CH55" s="172" t="e">
        <f>VLOOKUP($C55,'入力フォームマスタ（複数一括申請）'!$A$3:$AE$9,4,FALSE)</f>
        <v>#N/A</v>
      </c>
      <c r="CI55" s="172" t="e">
        <f>VLOOKUP($C55,'入力フォームマスタ（複数一括申請）'!$A$3:$AE$9,5,FALSE)</f>
        <v>#N/A</v>
      </c>
      <c r="CJ55" s="172" t="e">
        <f>VLOOKUP($C55,'入力フォームマスタ（複数一括申請）'!$A$3:$AE$9,6,FALSE)</f>
        <v>#N/A</v>
      </c>
      <c r="CK55" s="172" t="e">
        <f>VLOOKUP($C55,'入力フォームマスタ（複数一括申請）'!$A$3:$AE$9,7,FALSE)</f>
        <v>#N/A</v>
      </c>
      <c r="CL55" s="172" t="e">
        <f>VLOOKUP($C55,'入力フォームマスタ（複数一括申請）'!$A$3:$AE$9,8,FALSE)</f>
        <v>#N/A</v>
      </c>
      <c r="CM55" s="172" t="e">
        <f>IF(AND($C55&gt;0,$H55='入力フォームマスタ（複数一括申請）'!$C$22),"×",VLOOKUP($C55,'入力フォームマスタ（複数一括申請）'!$A$3:$AE$9,9,FALSE))</f>
        <v>#N/A</v>
      </c>
      <c r="CN55" s="172" t="e">
        <f t="shared" ref="CN55:CO55" si="107">CM55</f>
        <v>#N/A</v>
      </c>
      <c r="CO55" s="172" t="e">
        <f t="shared" si="107"/>
        <v>#N/A</v>
      </c>
      <c r="CP55" s="172" t="e">
        <f>IF(AND($C55&gt;0,$H55='入力フォームマスタ（複数一括申請）'!$C$22),"×",VLOOKUP($C55,'入力フォームマスタ（複数一括申請）'!$A$3:$AE$9,10,FALSE))</f>
        <v>#N/A</v>
      </c>
      <c r="CQ55" s="172" t="e">
        <f>IF(AND($C55&gt;0,$H55='入力フォームマスタ（複数一括申請）'!$C$22),"×",VLOOKUP($C55,'入力フォームマスタ（複数一括申請）'!$A$3:$AE$9,11,FALSE))</f>
        <v>#N/A</v>
      </c>
      <c r="CR55" s="172" t="e">
        <f>IF($AI55='入力フォームマスタ（複数一括申請）'!$D$16,'入力フォームマスタ（複数一括申請）'!$B$5,IF(OR($H55='入力フォームマスタ（複数一括申請）'!$C$21,$H55='入力フォームマスタ（複数一括申請）'!$C$22,$H55='入力フォームマスタ（複数一括申請）'!$C$24),"×",VLOOKUP($C55,'入力フォームマスタ（複数一括申請）'!$A$3:$AE$9,12,FALSE)))</f>
        <v>#N/A</v>
      </c>
      <c r="CS55" s="172" t="e">
        <f>IF(OR($H55='入力フォームマスタ（複数一括申請）'!$C$21,$H55='入力フォームマスタ（複数一括申請）'!$C$22,$H55='入力フォームマスタ（複数一括申請）'!$C$24),"×",VLOOKUP($C55,'入力フォームマスタ（複数一括申請）'!$A$3:$AE$9,13,FALSE))</f>
        <v>#N/A</v>
      </c>
      <c r="CT55" s="172" t="e">
        <f>IF(AND(3&lt;$C55,$C55&lt;7),VLOOKUP($C55,'入力フォームマスタ（複数一括申請）'!$A$3:$AE$9,14,FALSE),IF(AND($C55=3,OR($H55='入力フォームマスタ（複数一括申請）'!$C$16,$H55='入力フォームマスタ（複数一括申請）'!$C$17)),VLOOKUP($C55,'入力フォームマスタ（複数一括申請）'!$A$3:$AE$9,14,FALSE),IF(OR($H55='入力フォームマスタ（複数一括申請）'!$C$16,$H55='入力フォームマスタ（複数一括申請）'!$C$17),'入力フォームマスタ（複数一括申請）'!$B$5,IF($H55="",VLOOKUP($C55,'入力フォームマスタ（複数一括申請）'!$A$3:$AE$9,14,FALSE),"×"))))</f>
        <v>#N/A</v>
      </c>
      <c r="CU55" s="172" t="e">
        <f>IF(OR($C55=4,$C55=5),VLOOKUP($C55,'入力フォームマスタ（複数一括申請）'!$A$3:$AE$9,15,FALSE),IF(AND(OR($C55&lt;2,$C55&gt;3),$H55='入力フォームマスタ（複数一括申請）'!$C$17),'入力フォームマスタ（複数一括申請）'!$B$5,IF(OR($H55='入力フォームマスタ（複数一括申請）'!$C$16,$H55='入力フォームマスタ（複数一括申請）'!$C$21,$H55='入力フォームマスタ（複数一括申請）'!$C$22,$H55='入力フォームマスタ（複数一括申請）'!$C$23),"×",IF(OR($H55='入力フォームマスタ（複数一括申請）'!$C$18,$H55='入力フォームマスタ（複数一括申請）'!$C$19,$H55='入力フォームマスタ（複数一括申請）'!$C$20,$H55='入力フォームマスタ（複数一括申請）'!$C$24),"○",VLOOKUP($C55,'入力フォームマスタ（複数一括申請）'!$A$3:$AE$9,15,FALSE)))))</f>
        <v>#N/A</v>
      </c>
      <c r="CV55" s="172" t="e">
        <f>IF(OR($H55='入力フォームマスタ（複数一括申請）'!$C$16,$H55='入力フォームマスタ（複数一括申請）'!$C$21,$H55='入力フォームマスタ（複数一括申請）'!$C$22),"×",VLOOKUP($C55,'入力フォームマスタ（複数一括申請）'!$A$3:$AE$9,16,FALSE))</f>
        <v>#N/A</v>
      </c>
      <c r="CW55" s="172" t="e">
        <f>IF(OR($H55='入力フォームマスタ（複数一括申請）'!$C$21,$H55='入力フォームマスタ（複数一括申請）'!$C$22,$H55='入力フォームマスタ（複数一括申請）'!$C$24),"×",VLOOKUP($C55,'入力フォームマスタ（複数一括申請）'!$A$3:$AE$9,17,FALSE))</f>
        <v>#N/A</v>
      </c>
      <c r="CX55" s="172" t="e">
        <f t="shared" ref="CX55:CY55" si="108">CW55</f>
        <v>#N/A</v>
      </c>
      <c r="CY55" s="172" t="e">
        <f t="shared" si="108"/>
        <v>#N/A</v>
      </c>
      <c r="CZ55" s="172" t="e">
        <f t="shared" si="94"/>
        <v>#N/A</v>
      </c>
      <c r="DA55" s="172" t="e">
        <f t="shared" si="95"/>
        <v>#N/A</v>
      </c>
      <c r="DB55" s="172" t="e">
        <f t="shared" si="96"/>
        <v>#N/A</v>
      </c>
      <c r="DC55" s="172" t="e">
        <f t="shared" si="97"/>
        <v>#N/A</v>
      </c>
      <c r="DD55" s="172" t="e">
        <f t="shared" si="98"/>
        <v>#N/A</v>
      </c>
      <c r="DE55" s="172" t="e">
        <f>VLOOKUP($C55,'入力フォームマスタ（複数一括申請）'!$A$3:$AE$9,18,FALSE)</f>
        <v>#N/A</v>
      </c>
      <c r="DF55" s="172" t="e">
        <f>IF(OR(H55='入力フォームマスタ（複数一括申請）'!$C$16,'入力フォーム（複数一括申請）'!H55='入力フォームマスタ（複数一括申請）'!$C$17,'入力フォーム（複数一括申請）'!H55='入力フォームマスタ（複数一括申請）'!$C$21,'入力フォーム（複数一括申請）'!H55='入力フォームマスタ（複数一括申請）'!$C$22,'入力フォーム（複数一括申請）'!H55='入力フォームマスタ（複数一括申請）'!$C$23),"×",VLOOKUP($C55,'入力フォームマスタ（複数一括申請）'!$A$3:$AE$9,19,FALSE))</f>
        <v>#N/A</v>
      </c>
      <c r="DG55" s="172" t="e">
        <f>VLOOKUP($C55,'入力フォームマスタ（複数一括申請）'!$A$3:$AE$9,20,FALSE)</f>
        <v>#N/A</v>
      </c>
      <c r="DH55" s="172" t="e">
        <f>VLOOKUP($C55,'入力フォームマスタ（複数一括申請）'!$A$3:$AE$9,21,FALSE)</f>
        <v>#N/A</v>
      </c>
      <c r="DI55" s="172" t="e">
        <f>VLOOKUP($C55,'入力フォームマスタ（複数一括申請）'!$A$3:$AE$9,22,FALSE)</f>
        <v>#N/A</v>
      </c>
      <c r="DJ55" s="174" t="e">
        <f>IF($C55="",VLOOKUP($C55,'入力フォームマスタ（複数一括申請）'!$A$3:$AE$9,23,FALSE),IF($C55&lt;7,VLOOKUP($C55,'入力フォームマスタ（複数一括申請）'!$A$3:$AE$9,23,FALSE),"×"))</f>
        <v>#N/A</v>
      </c>
      <c r="DK55" s="174" t="e">
        <f>IF($C55="",VLOOKUP($C55,'入力フォームマスタ（複数一括申請）'!$A$3:$AE$9,23,FALSE),IF($C55=7,VLOOKUP($C55,'入力フォームマスタ（複数一括申請）'!$A$3:$AE$9,23,FALSE),"×"))</f>
        <v>#N/A</v>
      </c>
      <c r="DL55" s="174" t="str">
        <f t="shared" si="11"/>
        <v/>
      </c>
      <c r="DM55" s="174" t="str">
        <f>IFERROR(VLOOKUP($H55,'入力フォームマスタ（複数一括申請）'!$C$28:$D$36,2,FALSE),"")</f>
        <v/>
      </c>
      <c r="DN55" s="176" t="str">
        <f t="shared" si="12"/>
        <v/>
      </c>
      <c r="DO55" s="176" t="str">
        <f t="shared" si="13"/>
        <v/>
      </c>
      <c r="DP55" s="186" t="str">
        <f t="shared" si="14"/>
        <v/>
      </c>
      <c r="DQ55" s="187" t="str">
        <f t="shared" si="75"/>
        <v/>
      </c>
    </row>
    <row r="56" spans="1:121" ht="33.75" customHeight="1" x14ac:dyDescent="0.4">
      <c r="A56" s="106"/>
      <c r="B56" s="127">
        <v>47</v>
      </c>
      <c r="C56" s="147" t="str">
        <f t="shared" si="2"/>
        <v/>
      </c>
      <c r="D56" s="466"/>
      <c r="E56" s="467"/>
      <c r="F56" s="468"/>
      <c r="G56" s="469"/>
      <c r="H56" s="470"/>
      <c r="I56" s="470"/>
      <c r="J56" s="470"/>
      <c r="K56" s="469"/>
      <c r="L56" s="470"/>
      <c r="M56" s="470"/>
      <c r="N56" s="469"/>
      <c r="O56" s="469"/>
      <c r="P56" s="469"/>
      <c r="Q56" s="468"/>
      <c r="R56" s="470"/>
      <c r="S56" s="470"/>
      <c r="T56" s="468"/>
      <c r="U56" s="468"/>
      <c r="V56" s="471"/>
      <c r="W56" s="472"/>
      <c r="X56" s="471"/>
      <c r="Y56" s="471"/>
      <c r="Z56" s="471"/>
      <c r="AA56" s="471"/>
      <c r="AB56" s="471"/>
      <c r="AC56" s="471"/>
      <c r="AD56" s="471"/>
      <c r="AE56" s="471"/>
      <c r="AF56" s="471"/>
      <c r="AG56" s="471"/>
      <c r="AH56" s="471"/>
      <c r="AI56" s="468"/>
      <c r="AJ56" s="471"/>
      <c r="AK56" s="471"/>
      <c r="AL56" s="471"/>
      <c r="AM56" s="471"/>
      <c r="AN56" s="471"/>
      <c r="AO56" s="470"/>
      <c r="AP56" s="468"/>
      <c r="AQ56" s="469"/>
      <c r="AR56" s="469"/>
      <c r="AS56" s="470"/>
      <c r="AT56" s="142"/>
      <c r="AU56" s="142"/>
      <c r="AV56" s="142"/>
      <c r="AW56" s="142"/>
      <c r="AX56" s="142"/>
      <c r="AY56" s="142"/>
      <c r="AZ56" s="142"/>
      <c r="BA56" s="142"/>
      <c r="BB56" s="142"/>
      <c r="BC56" s="128"/>
      <c r="BD56" s="142"/>
      <c r="BE56" s="142"/>
      <c r="BF56" s="142"/>
      <c r="BG56" s="142"/>
      <c r="BH56" s="142"/>
      <c r="BI56" s="142"/>
      <c r="BJ56" s="468"/>
      <c r="BK56" s="470"/>
      <c r="BL56" s="468"/>
      <c r="BM56" s="470"/>
      <c r="BN56" s="468"/>
      <c r="BO56" s="468"/>
      <c r="BP56" s="470"/>
      <c r="BQ56" s="470"/>
      <c r="BR56" s="142"/>
      <c r="BS56" s="142"/>
      <c r="BT56" s="142"/>
      <c r="BU56" s="142"/>
      <c r="BV56" s="142"/>
      <c r="BW56" s="128"/>
      <c r="BX56" s="470"/>
      <c r="BY56" s="470"/>
      <c r="BZ56" s="468"/>
      <c r="CA56" s="468"/>
      <c r="CB56" s="470"/>
      <c r="CC56" s="475"/>
      <c r="CD56" s="477" t="str">
        <f t="shared" si="3"/>
        <v/>
      </c>
      <c r="CF56" s="172" t="e">
        <f>VLOOKUP($C56,'入力フォームマスタ（複数一括申請）'!$A$3:$AE$9,2,FALSE)</f>
        <v>#N/A</v>
      </c>
      <c r="CG56" s="172" t="e">
        <f>VLOOKUP($C56,'入力フォームマスタ（複数一括申請）'!$A$3:$AE$9,3,FALSE)</f>
        <v>#N/A</v>
      </c>
      <c r="CH56" s="172" t="e">
        <f>VLOOKUP($C56,'入力フォームマスタ（複数一括申請）'!$A$3:$AE$9,4,FALSE)</f>
        <v>#N/A</v>
      </c>
      <c r="CI56" s="172" t="e">
        <f>VLOOKUP($C56,'入力フォームマスタ（複数一括申請）'!$A$3:$AE$9,5,FALSE)</f>
        <v>#N/A</v>
      </c>
      <c r="CJ56" s="172" t="e">
        <f>VLOOKUP($C56,'入力フォームマスタ（複数一括申請）'!$A$3:$AE$9,6,FALSE)</f>
        <v>#N/A</v>
      </c>
      <c r="CK56" s="172" t="e">
        <f>VLOOKUP($C56,'入力フォームマスタ（複数一括申請）'!$A$3:$AE$9,7,FALSE)</f>
        <v>#N/A</v>
      </c>
      <c r="CL56" s="172" t="e">
        <f>VLOOKUP($C56,'入力フォームマスタ（複数一括申請）'!$A$3:$AE$9,8,FALSE)</f>
        <v>#N/A</v>
      </c>
      <c r="CM56" s="172" t="e">
        <f>IF(AND($C56&gt;0,$H56='入力フォームマスタ（複数一括申請）'!$C$22),"×",VLOOKUP($C56,'入力フォームマスタ（複数一括申請）'!$A$3:$AE$9,9,FALSE))</f>
        <v>#N/A</v>
      </c>
      <c r="CN56" s="172" t="e">
        <f t="shared" ref="CN56:CO56" si="109">CM56</f>
        <v>#N/A</v>
      </c>
      <c r="CO56" s="172" t="e">
        <f t="shared" si="109"/>
        <v>#N/A</v>
      </c>
      <c r="CP56" s="172" t="e">
        <f>IF(AND($C56&gt;0,$H56='入力フォームマスタ（複数一括申請）'!$C$22),"×",VLOOKUP($C56,'入力フォームマスタ（複数一括申請）'!$A$3:$AE$9,10,FALSE))</f>
        <v>#N/A</v>
      </c>
      <c r="CQ56" s="172" t="e">
        <f>IF(AND($C56&gt;0,$H56='入力フォームマスタ（複数一括申請）'!$C$22),"×",VLOOKUP($C56,'入力フォームマスタ（複数一括申請）'!$A$3:$AE$9,11,FALSE))</f>
        <v>#N/A</v>
      </c>
      <c r="CR56" s="172" t="e">
        <f>IF($AI56='入力フォームマスタ（複数一括申請）'!$D$16,'入力フォームマスタ（複数一括申請）'!$B$5,IF(OR($H56='入力フォームマスタ（複数一括申請）'!$C$21,$H56='入力フォームマスタ（複数一括申請）'!$C$22,$H56='入力フォームマスタ（複数一括申請）'!$C$24),"×",VLOOKUP($C56,'入力フォームマスタ（複数一括申請）'!$A$3:$AE$9,12,FALSE)))</f>
        <v>#N/A</v>
      </c>
      <c r="CS56" s="172" t="e">
        <f>IF(OR($H56='入力フォームマスタ（複数一括申請）'!$C$21,$H56='入力フォームマスタ（複数一括申請）'!$C$22,$H56='入力フォームマスタ（複数一括申請）'!$C$24),"×",VLOOKUP($C56,'入力フォームマスタ（複数一括申請）'!$A$3:$AE$9,13,FALSE))</f>
        <v>#N/A</v>
      </c>
      <c r="CT56" s="172" t="e">
        <f>IF(AND(3&lt;$C56,$C56&lt;7),VLOOKUP($C56,'入力フォームマスタ（複数一括申請）'!$A$3:$AE$9,14,FALSE),IF(AND($C56=3,OR($H56='入力フォームマスタ（複数一括申請）'!$C$16,$H56='入力フォームマスタ（複数一括申請）'!$C$17)),VLOOKUP($C56,'入力フォームマスタ（複数一括申請）'!$A$3:$AE$9,14,FALSE),IF(OR($H56='入力フォームマスタ（複数一括申請）'!$C$16,$H56='入力フォームマスタ（複数一括申請）'!$C$17),'入力フォームマスタ（複数一括申請）'!$B$5,IF($H56="",VLOOKUP($C56,'入力フォームマスタ（複数一括申請）'!$A$3:$AE$9,14,FALSE),"×"))))</f>
        <v>#N/A</v>
      </c>
      <c r="CU56" s="172" t="e">
        <f>IF(OR($C56=4,$C56=5),VLOOKUP($C56,'入力フォームマスタ（複数一括申請）'!$A$3:$AE$9,15,FALSE),IF(AND(OR($C56&lt;2,$C56&gt;3),$H56='入力フォームマスタ（複数一括申請）'!$C$17),'入力フォームマスタ（複数一括申請）'!$B$5,IF(OR($H56='入力フォームマスタ（複数一括申請）'!$C$16,$H56='入力フォームマスタ（複数一括申請）'!$C$21,$H56='入力フォームマスタ（複数一括申請）'!$C$22,$H56='入力フォームマスタ（複数一括申請）'!$C$23),"×",IF(OR($H56='入力フォームマスタ（複数一括申請）'!$C$18,$H56='入力フォームマスタ（複数一括申請）'!$C$19,$H56='入力フォームマスタ（複数一括申請）'!$C$20,$H56='入力フォームマスタ（複数一括申請）'!$C$24),"○",VLOOKUP($C56,'入力フォームマスタ（複数一括申請）'!$A$3:$AE$9,15,FALSE)))))</f>
        <v>#N/A</v>
      </c>
      <c r="CV56" s="172" t="e">
        <f>IF(OR($H56='入力フォームマスタ（複数一括申請）'!$C$16,$H56='入力フォームマスタ（複数一括申請）'!$C$21,$H56='入力フォームマスタ（複数一括申請）'!$C$22),"×",VLOOKUP($C56,'入力フォームマスタ（複数一括申請）'!$A$3:$AE$9,16,FALSE))</f>
        <v>#N/A</v>
      </c>
      <c r="CW56" s="172" t="e">
        <f>IF(OR($H56='入力フォームマスタ（複数一括申請）'!$C$21,$H56='入力フォームマスタ（複数一括申請）'!$C$22,$H56='入力フォームマスタ（複数一括申請）'!$C$24),"×",VLOOKUP($C56,'入力フォームマスタ（複数一括申請）'!$A$3:$AE$9,17,FALSE))</f>
        <v>#N/A</v>
      </c>
      <c r="CX56" s="172" t="e">
        <f t="shared" ref="CX56:CY56" si="110">CW56</f>
        <v>#N/A</v>
      </c>
      <c r="CY56" s="172" t="e">
        <f t="shared" si="110"/>
        <v>#N/A</v>
      </c>
      <c r="CZ56" s="172" t="e">
        <f t="shared" si="94"/>
        <v>#N/A</v>
      </c>
      <c r="DA56" s="172" t="e">
        <f t="shared" si="95"/>
        <v>#N/A</v>
      </c>
      <c r="DB56" s="172" t="e">
        <f t="shared" si="96"/>
        <v>#N/A</v>
      </c>
      <c r="DC56" s="172" t="e">
        <f t="shared" si="97"/>
        <v>#N/A</v>
      </c>
      <c r="DD56" s="172" t="e">
        <f t="shared" si="98"/>
        <v>#N/A</v>
      </c>
      <c r="DE56" s="172" t="e">
        <f>VLOOKUP($C56,'入力フォームマスタ（複数一括申請）'!$A$3:$AE$9,18,FALSE)</f>
        <v>#N/A</v>
      </c>
      <c r="DF56" s="172" t="e">
        <f>IF(OR(H56='入力フォームマスタ（複数一括申請）'!$C$16,'入力フォーム（複数一括申請）'!H56='入力フォームマスタ（複数一括申請）'!$C$17,'入力フォーム（複数一括申請）'!H56='入力フォームマスタ（複数一括申請）'!$C$21,'入力フォーム（複数一括申請）'!H56='入力フォームマスタ（複数一括申請）'!$C$22,'入力フォーム（複数一括申請）'!H56='入力フォームマスタ（複数一括申請）'!$C$23),"×",VLOOKUP($C56,'入力フォームマスタ（複数一括申請）'!$A$3:$AE$9,19,FALSE))</f>
        <v>#N/A</v>
      </c>
      <c r="DG56" s="172" t="e">
        <f>VLOOKUP($C56,'入力フォームマスタ（複数一括申請）'!$A$3:$AE$9,20,FALSE)</f>
        <v>#N/A</v>
      </c>
      <c r="DH56" s="172" t="e">
        <f>VLOOKUP($C56,'入力フォームマスタ（複数一括申請）'!$A$3:$AE$9,21,FALSE)</f>
        <v>#N/A</v>
      </c>
      <c r="DI56" s="172" t="e">
        <f>VLOOKUP($C56,'入力フォームマスタ（複数一括申請）'!$A$3:$AE$9,22,FALSE)</f>
        <v>#N/A</v>
      </c>
      <c r="DJ56" s="174" t="e">
        <f>IF($C56="",VLOOKUP($C56,'入力フォームマスタ（複数一括申請）'!$A$3:$AE$9,23,FALSE),IF($C56&lt;7,VLOOKUP($C56,'入力フォームマスタ（複数一括申請）'!$A$3:$AE$9,23,FALSE),"×"))</f>
        <v>#N/A</v>
      </c>
      <c r="DK56" s="174" t="e">
        <f>IF($C56="",VLOOKUP($C56,'入力フォームマスタ（複数一括申請）'!$A$3:$AE$9,23,FALSE),IF($C56=7,VLOOKUP($C56,'入力フォームマスタ（複数一括申請）'!$A$3:$AE$9,23,FALSE),"×"))</f>
        <v>#N/A</v>
      </c>
      <c r="DL56" s="174" t="str">
        <f t="shared" si="11"/>
        <v/>
      </c>
      <c r="DM56" s="174" t="str">
        <f>IFERROR(VLOOKUP($H56,'入力フォームマスタ（複数一括申請）'!$C$28:$D$36,2,FALSE),"")</f>
        <v/>
      </c>
      <c r="DN56" s="176" t="str">
        <f t="shared" si="12"/>
        <v/>
      </c>
      <c r="DO56" s="176" t="str">
        <f t="shared" si="13"/>
        <v/>
      </c>
      <c r="DP56" s="186" t="str">
        <f t="shared" si="14"/>
        <v/>
      </c>
      <c r="DQ56" s="187" t="str">
        <f t="shared" si="75"/>
        <v/>
      </c>
    </row>
    <row r="57" spans="1:121" ht="33.75" customHeight="1" x14ac:dyDescent="0.4">
      <c r="A57" s="106"/>
      <c r="B57" s="127">
        <v>48</v>
      </c>
      <c r="C57" s="147" t="str">
        <f t="shared" si="2"/>
        <v/>
      </c>
      <c r="D57" s="466"/>
      <c r="E57" s="467"/>
      <c r="F57" s="468"/>
      <c r="G57" s="469"/>
      <c r="H57" s="470"/>
      <c r="I57" s="470"/>
      <c r="J57" s="470"/>
      <c r="K57" s="469"/>
      <c r="L57" s="470"/>
      <c r="M57" s="470"/>
      <c r="N57" s="469"/>
      <c r="O57" s="469"/>
      <c r="P57" s="469"/>
      <c r="Q57" s="468"/>
      <c r="R57" s="470"/>
      <c r="S57" s="470"/>
      <c r="T57" s="468"/>
      <c r="U57" s="468"/>
      <c r="V57" s="471"/>
      <c r="W57" s="472"/>
      <c r="X57" s="471"/>
      <c r="Y57" s="471"/>
      <c r="Z57" s="471"/>
      <c r="AA57" s="471"/>
      <c r="AB57" s="471"/>
      <c r="AC57" s="471"/>
      <c r="AD57" s="471"/>
      <c r="AE57" s="471"/>
      <c r="AF57" s="471"/>
      <c r="AG57" s="471"/>
      <c r="AH57" s="471"/>
      <c r="AI57" s="468"/>
      <c r="AJ57" s="471"/>
      <c r="AK57" s="471"/>
      <c r="AL57" s="471"/>
      <c r="AM57" s="471"/>
      <c r="AN57" s="471"/>
      <c r="AO57" s="470"/>
      <c r="AP57" s="468"/>
      <c r="AQ57" s="469"/>
      <c r="AR57" s="469"/>
      <c r="AS57" s="470"/>
      <c r="AT57" s="142"/>
      <c r="AU57" s="142"/>
      <c r="AV57" s="142"/>
      <c r="AW57" s="142"/>
      <c r="AX57" s="142"/>
      <c r="AY57" s="142"/>
      <c r="AZ57" s="142"/>
      <c r="BA57" s="142"/>
      <c r="BB57" s="142"/>
      <c r="BC57" s="128"/>
      <c r="BD57" s="142"/>
      <c r="BE57" s="142"/>
      <c r="BF57" s="142"/>
      <c r="BG57" s="142"/>
      <c r="BH57" s="142"/>
      <c r="BI57" s="142"/>
      <c r="BJ57" s="468"/>
      <c r="BK57" s="470"/>
      <c r="BL57" s="468"/>
      <c r="BM57" s="470"/>
      <c r="BN57" s="468"/>
      <c r="BO57" s="468"/>
      <c r="BP57" s="470"/>
      <c r="BQ57" s="470"/>
      <c r="BR57" s="142"/>
      <c r="BS57" s="142"/>
      <c r="BT57" s="142"/>
      <c r="BU57" s="142"/>
      <c r="BV57" s="142"/>
      <c r="BW57" s="128"/>
      <c r="BX57" s="470"/>
      <c r="BY57" s="470"/>
      <c r="BZ57" s="468"/>
      <c r="CA57" s="468"/>
      <c r="CB57" s="470"/>
      <c r="CC57" s="475"/>
      <c r="CD57" s="477" t="str">
        <f t="shared" si="3"/>
        <v/>
      </c>
      <c r="CF57" s="172" t="e">
        <f>VLOOKUP($C57,'入力フォームマスタ（複数一括申請）'!$A$3:$AE$9,2,FALSE)</f>
        <v>#N/A</v>
      </c>
      <c r="CG57" s="172" t="e">
        <f>VLOOKUP($C57,'入力フォームマスタ（複数一括申請）'!$A$3:$AE$9,3,FALSE)</f>
        <v>#N/A</v>
      </c>
      <c r="CH57" s="172" t="e">
        <f>VLOOKUP($C57,'入力フォームマスタ（複数一括申請）'!$A$3:$AE$9,4,FALSE)</f>
        <v>#N/A</v>
      </c>
      <c r="CI57" s="172" t="e">
        <f>VLOOKUP($C57,'入力フォームマスタ（複数一括申請）'!$A$3:$AE$9,5,FALSE)</f>
        <v>#N/A</v>
      </c>
      <c r="CJ57" s="172" t="e">
        <f>VLOOKUP($C57,'入力フォームマスタ（複数一括申請）'!$A$3:$AE$9,6,FALSE)</f>
        <v>#N/A</v>
      </c>
      <c r="CK57" s="172" t="e">
        <f>VLOOKUP($C57,'入力フォームマスタ（複数一括申請）'!$A$3:$AE$9,7,FALSE)</f>
        <v>#N/A</v>
      </c>
      <c r="CL57" s="172" t="e">
        <f>VLOOKUP($C57,'入力フォームマスタ（複数一括申請）'!$A$3:$AE$9,8,FALSE)</f>
        <v>#N/A</v>
      </c>
      <c r="CM57" s="172" t="e">
        <f>IF(AND($C57&gt;0,$H57='入力フォームマスタ（複数一括申請）'!$C$22),"×",VLOOKUP($C57,'入力フォームマスタ（複数一括申請）'!$A$3:$AE$9,9,FALSE))</f>
        <v>#N/A</v>
      </c>
      <c r="CN57" s="172" t="e">
        <f t="shared" ref="CN57:CO57" si="111">CM57</f>
        <v>#N/A</v>
      </c>
      <c r="CO57" s="172" t="e">
        <f t="shared" si="111"/>
        <v>#N/A</v>
      </c>
      <c r="CP57" s="172" t="e">
        <f>IF(AND($C57&gt;0,$H57='入力フォームマスタ（複数一括申請）'!$C$22),"×",VLOOKUP($C57,'入力フォームマスタ（複数一括申請）'!$A$3:$AE$9,10,FALSE))</f>
        <v>#N/A</v>
      </c>
      <c r="CQ57" s="172" t="e">
        <f>IF(AND($C57&gt;0,$H57='入力フォームマスタ（複数一括申請）'!$C$22),"×",VLOOKUP($C57,'入力フォームマスタ（複数一括申請）'!$A$3:$AE$9,11,FALSE))</f>
        <v>#N/A</v>
      </c>
      <c r="CR57" s="172" t="e">
        <f>IF($AI57='入力フォームマスタ（複数一括申請）'!$D$16,'入力フォームマスタ（複数一括申請）'!$B$5,IF(OR($H57='入力フォームマスタ（複数一括申請）'!$C$21,$H57='入力フォームマスタ（複数一括申請）'!$C$22,$H57='入力フォームマスタ（複数一括申請）'!$C$24),"×",VLOOKUP($C57,'入力フォームマスタ（複数一括申請）'!$A$3:$AE$9,12,FALSE)))</f>
        <v>#N/A</v>
      </c>
      <c r="CS57" s="172" t="e">
        <f>IF(OR($H57='入力フォームマスタ（複数一括申請）'!$C$21,$H57='入力フォームマスタ（複数一括申請）'!$C$22,$H57='入力フォームマスタ（複数一括申請）'!$C$24),"×",VLOOKUP($C57,'入力フォームマスタ（複数一括申請）'!$A$3:$AE$9,13,FALSE))</f>
        <v>#N/A</v>
      </c>
      <c r="CT57" s="172" t="e">
        <f>IF(AND(3&lt;$C57,$C57&lt;7),VLOOKUP($C57,'入力フォームマスタ（複数一括申請）'!$A$3:$AE$9,14,FALSE),IF(AND($C57=3,OR($H57='入力フォームマスタ（複数一括申請）'!$C$16,$H57='入力フォームマスタ（複数一括申請）'!$C$17)),VLOOKUP($C57,'入力フォームマスタ（複数一括申請）'!$A$3:$AE$9,14,FALSE),IF(OR($H57='入力フォームマスタ（複数一括申請）'!$C$16,$H57='入力フォームマスタ（複数一括申請）'!$C$17),'入力フォームマスタ（複数一括申請）'!$B$5,IF($H57="",VLOOKUP($C57,'入力フォームマスタ（複数一括申請）'!$A$3:$AE$9,14,FALSE),"×"))))</f>
        <v>#N/A</v>
      </c>
      <c r="CU57" s="172" t="e">
        <f>IF(OR($C57=4,$C57=5),VLOOKUP($C57,'入力フォームマスタ（複数一括申請）'!$A$3:$AE$9,15,FALSE),IF(AND(OR($C57&lt;2,$C57&gt;3),$H57='入力フォームマスタ（複数一括申請）'!$C$17),'入力フォームマスタ（複数一括申請）'!$B$5,IF(OR($H57='入力フォームマスタ（複数一括申請）'!$C$16,$H57='入力フォームマスタ（複数一括申請）'!$C$21,$H57='入力フォームマスタ（複数一括申請）'!$C$22,$H57='入力フォームマスタ（複数一括申請）'!$C$23),"×",IF(OR($H57='入力フォームマスタ（複数一括申請）'!$C$18,$H57='入力フォームマスタ（複数一括申請）'!$C$19,$H57='入力フォームマスタ（複数一括申請）'!$C$20,$H57='入力フォームマスタ（複数一括申請）'!$C$24),"○",VLOOKUP($C57,'入力フォームマスタ（複数一括申請）'!$A$3:$AE$9,15,FALSE)))))</f>
        <v>#N/A</v>
      </c>
      <c r="CV57" s="172" t="e">
        <f>IF(OR($H57='入力フォームマスタ（複数一括申請）'!$C$16,$H57='入力フォームマスタ（複数一括申請）'!$C$21,$H57='入力フォームマスタ（複数一括申請）'!$C$22),"×",VLOOKUP($C57,'入力フォームマスタ（複数一括申請）'!$A$3:$AE$9,16,FALSE))</f>
        <v>#N/A</v>
      </c>
      <c r="CW57" s="172" t="e">
        <f>IF(OR($H57='入力フォームマスタ（複数一括申請）'!$C$21,$H57='入力フォームマスタ（複数一括申請）'!$C$22,$H57='入力フォームマスタ（複数一括申請）'!$C$24),"×",VLOOKUP($C57,'入力フォームマスタ（複数一括申請）'!$A$3:$AE$9,17,FALSE))</f>
        <v>#N/A</v>
      </c>
      <c r="CX57" s="172" t="e">
        <f t="shared" ref="CX57:CY57" si="112">CW57</f>
        <v>#N/A</v>
      </c>
      <c r="CY57" s="172" t="e">
        <f t="shared" si="112"/>
        <v>#N/A</v>
      </c>
      <c r="CZ57" s="172" t="e">
        <f t="shared" si="94"/>
        <v>#N/A</v>
      </c>
      <c r="DA57" s="172" t="e">
        <f t="shared" si="95"/>
        <v>#N/A</v>
      </c>
      <c r="DB57" s="172" t="e">
        <f t="shared" si="96"/>
        <v>#N/A</v>
      </c>
      <c r="DC57" s="172" t="e">
        <f t="shared" si="97"/>
        <v>#N/A</v>
      </c>
      <c r="DD57" s="172" t="e">
        <f t="shared" si="98"/>
        <v>#N/A</v>
      </c>
      <c r="DE57" s="172" t="e">
        <f>VLOOKUP($C57,'入力フォームマスタ（複数一括申請）'!$A$3:$AE$9,18,FALSE)</f>
        <v>#N/A</v>
      </c>
      <c r="DF57" s="172" t="e">
        <f>IF(OR(H57='入力フォームマスタ（複数一括申請）'!$C$16,'入力フォーム（複数一括申請）'!H57='入力フォームマスタ（複数一括申請）'!$C$17,'入力フォーム（複数一括申請）'!H57='入力フォームマスタ（複数一括申請）'!$C$21,'入力フォーム（複数一括申請）'!H57='入力フォームマスタ（複数一括申請）'!$C$22,'入力フォーム（複数一括申請）'!H57='入力フォームマスタ（複数一括申請）'!$C$23),"×",VLOOKUP($C57,'入力フォームマスタ（複数一括申請）'!$A$3:$AE$9,19,FALSE))</f>
        <v>#N/A</v>
      </c>
      <c r="DG57" s="172" t="e">
        <f>VLOOKUP($C57,'入力フォームマスタ（複数一括申請）'!$A$3:$AE$9,20,FALSE)</f>
        <v>#N/A</v>
      </c>
      <c r="DH57" s="172" t="e">
        <f>VLOOKUP($C57,'入力フォームマスタ（複数一括申請）'!$A$3:$AE$9,21,FALSE)</f>
        <v>#N/A</v>
      </c>
      <c r="DI57" s="172" t="e">
        <f>VLOOKUP($C57,'入力フォームマスタ（複数一括申請）'!$A$3:$AE$9,22,FALSE)</f>
        <v>#N/A</v>
      </c>
      <c r="DJ57" s="174" t="e">
        <f>IF($C57="",VLOOKUP($C57,'入力フォームマスタ（複数一括申請）'!$A$3:$AE$9,23,FALSE),IF($C57&lt;7,VLOOKUP($C57,'入力フォームマスタ（複数一括申請）'!$A$3:$AE$9,23,FALSE),"×"))</f>
        <v>#N/A</v>
      </c>
      <c r="DK57" s="174" t="e">
        <f>IF($C57="",VLOOKUP($C57,'入力フォームマスタ（複数一括申請）'!$A$3:$AE$9,23,FALSE),IF($C57=7,VLOOKUP($C57,'入力フォームマスタ（複数一括申請）'!$A$3:$AE$9,23,FALSE),"×"))</f>
        <v>#N/A</v>
      </c>
      <c r="DL57" s="174" t="str">
        <f t="shared" si="11"/>
        <v/>
      </c>
      <c r="DM57" s="174" t="str">
        <f>IFERROR(VLOOKUP($H57,'入力フォームマスタ（複数一括申請）'!$C$28:$D$36,2,FALSE),"")</f>
        <v/>
      </c>
      <c r="DN57" s="176" t="str">
        <f t="shared" si="12"/>
        <v/>
      </c>
      <c r="DO57" s="176" t="str">
        <f t="shared" si="13"/>
        <v/>
      </c>
      <c r="DP57" s="186" t="str">
        <f t="shared" si="14"/>
        <v/>
      </c>
      <c r="DQ57" s="187" t="str">
        <f t="shared" si="75"/>
        <v/>
      </c>
    </row>
    <row r="58" spans="1:121" ht="33.75" customHeight="1" x14ac:dyDescent="0.4">
      <c r="A58" s="106"/>
      <c r="B58" s="127">
        <v>49</v>
      </c>
      <c r="C58" s="147" t="str">
        <f t="shared" si="2"/>
        <v/>
      </c>
      <c r="D58" s="466"/>
      <c r="E58" s="467"/>
      <c r="F58" s="468"/>
      <c r="G58" s="469"/>
      <c r="H58" s="470"/>
      <c r="I58" s="470"/>
      <c r="J58" s="470"/>
      <c r="K58" s="469"/>
      <c r="L58" s="470"/>
      <c r="M58" s="470"/>
      <c r="N58" s="469"/>
      <c r="O58" s="469"/>
      <c r="P58" s="469"/>
      <c r="Q58" s="468"/>
      <c r="R58" s="470"/>
      <c r="S58" s="470"/>
      <c r="T58" s="468"/>
      <c r="U58" s="468"/>
      <c r="V58" s="471"/>
      <c r="W58" s="472"/>
      <c r="X58" s="471"/>
      <c r="Y58" s="471"/>
      <c r="Z58" s="471"/>
      <c r="AA58" s="471"/>
      <c r="AB58" s="471"/>
      <c r="AC58" s="471"/>
      <c r="AD58" s="471"/>
      <c r="AE58" s="471"/>
      <c r="AF58" s="471"/>
      <c r="AG58" s="471"/>
      <c r="AH58" s="471"/>
      <c r="AI58" s="468"/>
      <c r="AJ58" s="471"/>
      <c r="AK58" s="471"/>
      <c r="AL58" s="471"/>
      <c r="AM58" s="471"/>
      <c r="AN58" s="471"/>
      <c r="AO58" s="470"/>
      <c r="AP58" s="468"/>
      <c r="AQ58" s="469"/>
      <c r="AR58" s="469"/>
      <c r="AS58" s="470"/>
      <c r="AT58" s="142"/>
      <c r="AU58" s="142"/>
      <c r="AV58" s="142"/>
      <c r="AW58" s="142"/>
      <c r="AX58" s="142"/>
      <c r="AY58" s="142"/>
      <c r="AZ58" s="142"/>
      <c r="BA58" s="142"/>
      <c r="BB58" s="142"/>
      <c r="BC58" s="128"/>
      <c r="BD58" s="142"/>
      <c r="BE58" s="142"/>
      <c r="BF58" s="142"/>
      <c r="BG58" s="142"/>
      <c r="BH58" s="142"/>
      <c r="BI58" s="142"/>
      <c r="BJ58" s="468"/>
      <c r="BK58" s="470"/>
      <c r="BL58" s="468"/>
      <c r="BM58" s="470"/>
      <c r="BN58" s="468"/>
      <c r="BO58" s="468"/>
      <c r="BP58" s="470"/>
      <c r="BQ58" s="470"/>
      <c r="BR58" s="142"/>
      <c r="BS58" s="142"/>
      <c r="BT58" s="142"/>
      <c r="BU58" s="142"/>
      <c r="BV58" s="142"/>
      <c r="BW58" s="128"/>
      <c r="BX58" s="470"/>
      <c r="BY58" s="470"/>
      <c r="BZ58" s="468"/>
      <c r="CA58" s="468"/>
      <c r="CB58" s="470"/>
      <c r="CC58" s="475"/>
      <c r="CD58" s="477" t="str">
        <f t="shared" si="3"/>
        <v/>
      </c>
      <c r="CF58" s="172" t="e">
        <f>VLOOKUP($C58,'入力フォームマスタ（複数一括申請）'!$A$3:$AE$9,2,FALSE)</f>
        <v>#N/A</v>
      </c>
      <c r="CG58" s="172" t="e">
        <f>VLOOKUP($C58,'入力フォームマスタ（複数一括申請）'!$A$3:$AE$9,3,FALSE)</f>
        <v>#N/A</v>
      </c>
      <c r="CH58" s="172" t="e">
        <f>VLOOKUP($C58,'入力フォームマスタ（複数一括申請）'!$A$3:$AE$9,4,FALSE)</f>
        <v>#N/A</v>
      </c>
      <c r="CI58" s="172" t="e">
        <f>VLOOKUP($C58,'入力フォームマスタ（複数一括申請）'!$A$3:$AE$9,5,FALSE)</f>
        <v>#N/A</v>
      </c>
      <c r="CJ58" s="172" t="e">
        <f>VLOOKUP($C58,'入力フォームマスタ（複数一括申請）'!$A$3:$AE$9,6,FALSE)</f>
        <v>#N/A</v>
      </c>
      <c r="CK58" s="172" t="e">
        <f>VLOOKUP($C58,'入力フォームマスタ（複数一括申請）'!$A$3:$AE$9,7,FALSE)</f>
        <v>#N/A</v>
      </c>
      <c r="CL58" s="172" t="e">
        <f>VLOOKUP($C58,'入力フォームマスタ（複数一括申請）'!$A$3:$AE$9,8,FALSE)</f>
        <v>#N/A</v>
      </c>
      <c r="CM58" s="172" t="e">
        <f>IF(AND($C58&gt;0,$H58='入力フォームマスタ（複数一括申請）'!$C$22),"×",VLOOKUP($C58,'入力フォームマスタ（複数一括申請）'!$A$3:$AE$9,9,FALSE))</f>
        <v>#N/A</v>
      </c>
      <c r="CN58" s="172" t="e">
        <f t="shared" ref="CN58:CO58" si="113">CM58</f>
        <v>#N/A</v>
      </c>
      <c r="CO58" s="172" t="e">
        <f t="shared" si="113"/>
        <v>#N/A</v>
      </c>
      <c r="CP58" s="172" t="e">
        <f>IF(AND($C58&gt;0,$H58='入力フォームマスタ（複数一括申請）'!$C$22),"×",VLOOKUP($C58,'入力フォームマスタ（複数一括申請）'!$A$3:$AE$9,10,FALSE))</f>
        <v>#N/A</v>
      </c>
      <c r="CQ58" s="172" t="e">
        <f>IF(AND($C58&gt;0,$H58='入力フォームマスタ（複数一括申請）'!$C$22),"×",VLOOKUP($C58,'入力フォームマスタ（複数一括申請）'!$A$3:$AE$9,11,FALSE))</f>
        <v>#N/A</v>
      </c>
      <c r="CR58" s="172" t="e">
        <f>IF($AI58='入力フォームマスタ（複数一括申請）'!$D$16,'入力フォームマスタ（複数一括申請）'!$B$5,IF(OR($H58='入力フォームマスタ（複数一括申請）'!$C$21,$H58='入力フォームマスタ（複数一括申請）'!$C$22,$H58='入力フォームマスタ（複数一括申請）'!$C$24),"×",VLOOKUP($C58,'入力フォームマスタ（複数一括申請）'!$A$3:$AE$9,12,FALSE)))</f>
        <v>#N/A</v>
      </c>
      <c r="CS58" s="172" t="e">
        <f>IF(OR($H58='入力フォームマスタ（複数一括申請）'!$C$21,$H58='入力フォームマスタ（複数一括申請）'!$C$22,$H58='入力フォームマスタ（複数一括申請）'!$C$24),"×",VLOOKUP($C58,'入力フォームマスタ（複数一括申請）'!$A$3:$AE$9,13,FALSE))</f>
        <v>#N/A</v>
      </c>
      <c r="CT58" s="172" t="e">
        <f>IF(AND(3&lt;$C58,$C58&lt;7),VLOOKUP($C58,'入力フォームマスタ（複数一括申請）'!$A$3:$AE$9,14,FALSE),IF(AND($C58=3,OR($H58='入力フォームマスタ（複数一括申請）'!$C$16,$H58='入力フォームマスタ（複数一括申請）'!$C$17)),VLOOKUP($C58,'入力フォームマスタ（複数一括申請）'!$A$3:$AE$9,14,FALSE),IF(OR($H58='入力フォームマスタ（複数一括申請）'!$C$16,$H58='入力フォームマスタ（複数一括申請）'!$C$17),'入力フォームマスタ（複数一括申請）'!$B$5,IF($H58="",VLOOKUP($C58,'入力フォームマスタ（複数一括申請）'!$A$3:$AE$9,14,FALSE),"×"))))</f>
        <v>#N/A</v>
      </c>
      <c r="CU58" s="172" t="e">
        <f>IF(OR($C58=4,$C58=5),VLOOKUP($C58,'入力フォームマスタ（複数一括申請）'!$A$3:$AE$9,15,FALSE),IF(AND(OR($C58&lt;2,$C58&gt;3),$H58='入力フォームマスタ（複数一括申請）'!$C$17),'入力フォームマスタ（複数一括申請）'!$B$5,IF(OR($H58='入力フォームマスタ（複数一括申請）'!$C$16,$H58='入力フォームマスタ（複数一括申請）'!$C$21,$H58='入力フォームマスタ（複数一括申請）'!$C$22,$H58='入力フォームマスタ（複数一括申請）'!$C$23),"×",IF(OR($H58='入力フォームマスタ（複数一括申請）'!$C$18,$H58='入力フォームマスタ（複数一括申請）'!$C$19,$H58='入力フォームマスタ（複数一括申請）'!$C$20,$H58='入力フォームマスタ（複数一括申請）'!$C$24),"○",VLOOKUP($C58,'入力フォームマスタ（複数一括申請）'!$A$3:$AE$9,15,FALSE)))))</f>
        <v>#N/A</v>
      </c>
      <c r="CV58" s="172" t="e">
        <f>IF(OR($H58='入力フォームマスタ（複数一括申請）'!$C$16,$H58='入力フォームマスタ（複数一括申請）'!$C$21,$H58='入力フォームマスタ（複数一括申請）'!$C$22),"×",VLOOKUP($C58,'入力フォームマスタ（複数一括申請）'!$A$3:$AE$9,16,FALSE))</f>
        <v>#N/A</v>
      </c>
      <c r="CW58" s="172" t="e">
        <f>IF(OR($H58='入力フォームマスタ（複数一括申請）'!$C$21,$H58='入力フォームマスタ（複数一括申請）'!$C$22,$H58='入力フォームマスタ（複数一括申請）'!$C$24),"×",VLOOKUP($C58,'入力フォームマスタ（複数一括申請）'!$A$3:$AE$9,17,FALSE))</f>
        <v>#N/A</v>
      </c>
      <c r="CX58" s="172" t="e">
        <f t="shared" ref="CX58:CY58" si="114">CW58</f>
        <v>#N/A</v>
      </c>
      <c r="CY58" s="172" t="e">
        <f t="shared" si="114"/>
        <v>#N/A</v>
      </c>
      <c r="CZ58" s="172" t="e">
        <f t="shared" si="94"/>
        <v>#N/A</v>
      </c>
      <c r="DA58" s="172" t="e">
        <f t="shared" si="95"/>
        <v>#N/A</v>
      </c>
      <c r="DB58" s="172" t="e">
        <f t="shared" si="96"/>
        <v>#N/A</v>
      </c>
      <c r="DC58" s="172" t="e">
        <f t="shared" si="97"/>
        <v>#N/A</v>
      </c>
      <c r="DD58" s="172" t="e">
        <f t="shared" si="98"/>
        <v>#N/A</v>
      </c>
      <c r="DE58" s="172" t="e">
        <f>VLOOKUP($C58,'入力フォームマスタ（複数一括申請）'!$A$3:$AE$9,18,FALSE)</f>
        <v>#N/A</v>
      </c>
      <c r="DF58" s="172" t="e">
        <f>IF(OR(H58='入力フォームマスタ（複数一括申請）'!$C$16,'入力フォーム（複数一括申請）'!H58='入力フォームマスタ（複数一括申請）'!$C$17,'入力フォーム（複数一括申請）'!H58='入力フォームマスタ（複数一括申請）'!$C$21,'入力フォーム（複数一括申請）'!H58='入力フォームマスタ（複数一括申請）'!$C$22,'入力フォーム（複数一括申請）'!H58='入力フォームマスタ（複数一括申請）'!$C$23),"×",VLOOKUP($C58,'入力フォームマスタ（複数一括申請）'!$A$3:$AE$9,19,FALSE))</f>
        <v>#N/A</v>
      </c>
      <c r="DG58" s="172" t="e">
        <f>VLOOKUP($C58,'入力フォームマスタ（複数一括申請）'!$A$3:$AE$9,20,FALSE)</f>
        <v>#N/A</v>
      </c>
      <c r="DH58" s="172" t="e">
        <f>VLOOKUP($C58,'入力フォームマスタ（複数一括申請）'!$A$3:$AE$9,21,FALSE)</f>
        <v>#N/A</v>
      </c>
      <c r="DI58" s="172" t="e">
        <f>VLOOKUP($C58,'入力フォームマスタ（複数一括申請）'!$A$3:$AE$9,22,FALSE)</f>
        <v>#N/A</v>
      </c>
      <c r="DJ58" s="174" t="e">
        <f>IF($C58="",VLOOKUP($C58,'入力フォームマスタ（複数一括申請）'!$A$3:$AE$9,23,FALSE),IF($C58&lt;7,VLOOKUP($C58,'入力フォームマスタ（複数一括申請）'!$A$3:$AE$9,23,FALSE),"×"))</f>
        <v>#N/A</v>
      </c>
      <c r="DK58" s="174" t="e">
        <f>IF($C58="",VLOOKUP($C58,'入力フォームマスタ（複数一括申請）'!$A$3:$AE$9,23,FALSE),IF($C58=7,VLOOKUP($C58,'入力フォームマスタ（複数一括申請）'!$A$3:$AE$9,23,FALSE),"×"))</f>
        <v>#N/A</v>
      </c>
      <c r="DL58" s="174" t="str">
        <f t="shared" si="11"/>
        <v/>
      </c>
      <c r="DM58" s="174" t="str">
        <f>IFERROR(VLOOKUP($H58,'入力フォームマスタ（複数一括申請）'!$C$28:$D$36,2,FALSE),"")</f>
        <v/>
      </c>
      <c r="DN58" s="176" t="str">
        <f t="shared" si="12"/>
        <v/>
      </c>
      <c r="DO58" s="176" t="str">
        <f t="shared" si="13"/>
        <v/>
      </c>
      <c r="DP58" s="186" t="str">
        <f t="shared" si="14"/>
        <v/>
      </c>
      <c r="DQ58" s="187" t="str">
        <f t="shared" si="75"/>
        <v/>
      </c>
    </row>
    <row r="59" spans="1:121" ht="33.75" customHeight="1" thickBot="1" x14ac:dyDescent="0.45">
      <c r="A59" s="106"/>
      <c r="B59" s="127">
        <v>50</v>
      </c>
      <c r="C59" s="147" t="str">
        <f t="shared" si="2"/>
        <v/>
      </c>
      <c r="D59" s="473"/>
      <c r="E59" s="467"/>
      <c r="F59" s="468"/>
      <c r="G59" s="469"/>
      <c r="H59" s="470"/>
      <c r="I59" s="470"/>
      <c r="J59" s="470"/>
      <c r="K59" s="469"/>
      <c r="L59" s="470"/>
      <c r="M59" s="470"/>
      <c r="N59" s="469"/>
      <c r="O59" s="469"/>
      <c r="P59" s="469"/>
      <c r="Q59" s="468"/>
      <c r="R59" s="470"/>
      <c r="S59" s="470"/>
      <c r="T59" s="468"/>
      <c r="U59" s="468"/>
      <c r="V59" s="471"/>
      <c r="W59" s="472"/>
      <c r="X59" s="471"/>
      <c r="Y59" s="471"/>
      <c r="Z59" s="471"/>
      <c r="AA59" s="471"/>
      <c r="AB59" s="471"/>
      <c r="AC59" s="471"/>
      <c r="AD59" s="471"/>
      <c r="AE59" s="471"/>
      <c r="AF59" s="471"/>
      <c r="AG59" s="471"/>
      <c r="AH59" s="471"/>
      <c r="AI59" s="468"/>
      <c r="AJ59" s="471"/>
      <c r="AK59" s="471"/>
      <c r="AL59" s="471"/>
      <c r="AM59" s="471"/>
      <c r="AN59" s="471"/>
      <c r="AO59" s="470"/>
      <c r="AP59" s="468"/>
      <c r="AQ59" s="469"/>
      <c r="AR59" s="469"/>
      <c r="AS59" s="470"/>
      <c r="AT59" s="142"/>
      <c r="AU59" s="142"/>
      <c r="AV59" s="142"/>
      <c r="AW59" s="142"/>
      <c r="AX59" s="142"/>
      <c r="AY59" s="142"/>
      <c r="AZ59" s="142"/>
      <c r="BA59" s="142"/>
      <c r="BB59" s="142"/>
      <c r="BC59" s="128"/>
      <c r="BD59" s="142"/>
      <c r="BE59" s="142"/>
      <c r="BF59" s="142"/>
      <c r="BG59" s="142"/>
      <c r="BH59" s="142"/>
      <c r="BI59" s="142"/>
      <c r="BJ59" s="468"/>
      <c r="BK59" s="470"/>
      <c r="BL59" s="468"/>
      <c r="BM59" s="470"/>
      <c r="BN59" s="468"/>
      <c r="BO59" s="468"/>
      <c r="BP59" s="470"/>
      <c r="BQ59" s="470"/>
      <c r="BR59" s="142"/>
      <c r="BS59" s="142"/>
      <c r="BT59" s="142"/>
      <c r="BU59" s="142"/>
      <c r="BV59" s="142"/>
      <c r="BW59" s="128"/>
      <c r="BX59" s="470"/>
      <c r="BY59" s="470"/>
      <c r="BZ59" s="468"/>
      <c r="CA59" s="468"/>
      <c r="CB59" s="470"/>
      <c r="CC59" s="475"/>
      <c r="CD59" s="477" t="str">
        <f t="shared" si="3"/>
        <v/>
      </c>
      <c r="CF59" s="172" t="e">
        <f>VLOOKUP($C59,'入力フォームマスタ（複数一括申請）'!$A$3:$AE$9,2,FALSE)</f>
        <v>#N/A</v>
      </c>
      <c r="CG59" s="172" t="e">
        <f>VLOOKUP($C59,'入力フォームマスタ（複数一括申請）'!$A$3:$AE$9,3,FALSE)</f>
        <v>#N/A</v>
      </c>
      <c r="CH59" s="172" t="e">
        <f>VLOOKUP($C59,'入力フォームマスタ（複数一括申請）'!$A$3:$AE$9,4,FALSE)</f>
        <v>#N/A</v>
      </c>
      <c r="CI59" s="172" t="e">
        <f>VLOOKUP($C59,'入力フォームマスタ（複数一括申請）'!$A$3:$AE$9,5,FALSE)</f>
        <v>#N/A</v>
      </c>
      <c r="CJ59" s="172" t="e">
        <f>VLOOKUP($C59,'入力フォームマスタ（複数一括申請）'!$A$3:$AE$9,6,FALSE)</f>
        <v>#N/A</v>
      </c>
      <c r="CK59" s="172" t="e">
        <f>VLOOKUP($C59,'入力フォームマスタ（複数一括申請）'!$A$3:$AE$9,7,FALSE)</f>
        <v>#N/A</v>
      </c>
      <c r="CL59" s="172" t="e">
        <f>VLOOKUP($C59,'入力フォームマスタ（複数一括申請）'!$A$3:$AE$9,8,FALSE)</f>
        <v>#N/A</v>
      </c>
      <c r="CM59" s="172" t="e">
        <f>IF(AND($C59&gt;0,$H59='入力フォームマスタ（複数一括申請）'!$C$22),"×",VLOOKUP($C59,'入力フォームマスタ（複数一括申請）'!$A$3:$AE$9,9,FALSE))</f>
        <v>#N/A</v>
      </c>
      <c r="CN59" s="172" t="e">
        <f t="shared" ref="CN59:CO59" si="115">CM59</f>
        <v>#N/A</v>
      </c>
      <c r="CO59" s="172" t="e">
        <f t="shared" si="115"/>
        <v>#N/A</v>
      </c>
      <c r="CP59" s="172" t="e">
        <f>IF(AND($C59&gt;0,$H59='入力フォームマスタ（複数一括申請）'!$C$22),"×",VLOOKUP($C59,'入力フォームマスタ（複数一括申請）'!$A$3:$AE$9,10,FALSE))</f>
        <v>#N/A</v>
      </c>
      <c r="CQ59" s="172" t="e">
        <f>IF(AND($C59&gt;0,$H59='入力フォームマスタ（複数一括申請）'!$C$22),"×",VLOOKUP($C59,'入力フォームマスタ（複数一括申請）'!$A$3:$AE$9,11,FALSE))</f>
        <v>#N/A</v>
      </c>
      <c r="CR59" s="172" t="e">
        <f>IF($AI59='入力フォームマスタ（複数一括申請）'!$D$16,'入力フォームマスタ（複数一括申請）'!$B$5,IF(OR($H59='入力フォームマスタ（複数一括申請）'!$C$21,$H59='入力フォームマスタ（複数一括申請）'!$C$22,$H59='入力フォームマスタ（複数一括申請）'!$C$24),"×",VLOOKUP($C59,'入力フォームマスタ（複数一括申請）'!$A$3:$AE$9,12,FALSE)))</f>
        <v>#N/A</v>
      </c>
      <c r="CS59" s="172" t="e">
        <f>IF(OR($H59='入力フォームマスタ（複数一括申請）'!$C$21,$H59='入力フォームマスタ（複数一括申請）'!$C$22,$H59='入力フォームマスタ（複数一括申請）'!$C$24),"×",VLOOKUP($C59,'入力フォームマスタ（複数一括申請）'!$A$3:$AE$9,13,FALSE))</f>
        <v>#N/A</v>
      </c>
      <c r="CT59" s="172" t="e">
        <f>IF(AND(3&lt;$C59,$C59&lt;7),VLOOKUP($C59,'入力フォームマスタ（複数一括申請）'!$A$3:$AE$9,14,FALSE),IF(AND($C59=3,OR($H59='入力フォームマスタ（複数一括申請）'!$C$16,$H59='入力フォームマスタ（複数一括申請）'!$C$17)),VLOOKUP($C59,'入力フォームマスタ（複数一括申請）'!$A$3:$AE$9,14,FALSE),IF(OR($H59='入力フォームマスタ（複数一括申請）'!$C$16,$H59='入力フォームマスタ（複数一括申請）'!$C$17),'入力フォームマスタ（複数一括申請）'!$B$5,IF($H59="",VLOOKUP($C59,'入力フォームマスタ（複数一括申請）'!$A$3:$AE$9,14,FALSE),"×"))))</f>
        <v>#N/A</v>
      </c>
      <c r="CU59" s="172" t="e">
        <f>IF(OR($C59=4,$C59=5),VLOOKUP($C59,'入力フォームマスタ（複数一括申請）'!$A$3:$AE$9,15,FALSE),IF(AND(OR($C59&lt;2,$C59&gt;3),$H59='入力フォームマスタ（複数一括申請）'!$C$17),'入力フォームマスタ（複数一括申請）'!$B$5,IF(OR($H59='入力フォームマスタ（複数一括申請）'!$C$16,$H59='入力フォームマスタ（複数一括申請）'!$C$21,$H59='入力フォームマスタ（複数一括申請）'!$C$22,$H59='入力フォームマスタ（複数一括申請）'!$C$23),"×",IF(OR($H59='入力フォームマスタ（複数一括申請）'!$C$18,$H59='入力フォームマスタ（複数一括申請）'!$C$19,$H59='入力フォームマスタ（複数一括申請）'!$C$20,$H59='入力フォームマスタ（複数一括申請）'!$C$24),"○",VLOOKUP($C59,'入力フォームマスタ（複数一括申請）'!$A$3:$AE$9,15,FALSE)))))</f>
        <v>#N/A</v>
      </c>
      <c r="CV59" s="172" t="e">
        <f>IF(OR($H59='入力フォームマスタ（複数一括申請）'!$C$16,$H59='入力フォームマスタ（複数一括申請）'!$C$21,$H59='入力フォームマスタ（複数一括申請）'!$C$22),"×",VLOOKUP($C59,'入力フォームマスタ（複数一括申請）'!$A$3:$AE$9,16,FALSE))</f>
        <v>#N/A</v>
      </c>
      <c r="CW59" s="172" t="e">
        <f>IF(OR($H59='入力フォームマスタ（複数一括申請）'!$C$21,$H59='入力フォームマスタ（複数一括申請）'!$C$22,$H59='入力フォームマスタ（複数一括申請）'!$C$24),"×",VLOOKUP($C59,'入力フォームマスタ（複数一括申請）'!$A$3:$AE$9,17,FALSE))</f>
        <v>#N/A</v>
      </c>
      <c r="CX59" s="172" t="e">
        <f t="shared" ref="CX59:CY59" si="116">CW59</f>
        <v>#N/A</v>
      </c>
      <c r="CY59" s="172" t="e">
        <f t="shared" si="116"/>
        <v>#N/A</v>
      </c>
      <c r="CZ59" s="172" t="e">
        <f t="shared" si="94"/>
        <v>#N/A</v>
      </c>
      <c r="DA59" s="172" t="e">
        <f t="shared" si="95"/>
        <v>#N/A</v>
      </c>
      <c r="DB59" s="172" t="e">
        <f t="shared" si="96"/>
        <v>#N/A</v>
      </c>
      <c r="DC59" s="172" t="e">
        <f t="shared" si="97"/>
        <v>#N/A</v>
      </c>
      <c r="DD59" s="172" t="e">
        <f t="shared" si="98"/>
        <v>#N/A</v>
      </c>
      <c r="DE59" s="172" t="e">
        <f>VLOOKUP($C59,'入力フォームマスタ（複数一括申請）'!$A$3:$AE$9,18,FALSE)</f>
        <v>#N/A</v>
      </c>
      <c r="DF59" s="172" t="e">
        <f>IF(OR(H59='入力フォームマスタ（複数一括申請）'!$C$16,'入力フォーム（複数一括申請）'!H59='入力フォームマスタ（複数一括申請）'!$C$17,'入力フォーム（複数一括申請）'!H59='入力フォームマスタ（複数一括申請）'!$C$21,'入力フォーム（複数一括申請）'!H59='入力フォームマスタ（複数一括申請）'!$C$22,'入力フォーム（複数一括申請）'!H59='入力フォームマスタ（複数一括申請）'!$C$23),"×",VLOOKUP($C59,'入力フォームマスタ（複数一括申請）'!$A$3:$AE$9,19,FALSE))</f>
        <v>#N/A</v>
      </c>
      <c r="DG59" s="172" t="e">
        <f>VLOOKUP($C59,'入力フォームマスタ（複数一括申請）'!$A$3:$AE$9,20,FALSE)</f>
        <v>#N/A</v>
      </c>
      <c r="DH59" s="172" t="e">
        <f>VLOOKUP($C59,'入力フォームマスタ（複数一括申請）'!$A$3:$AE$9,21,FALSE)</f>
        <v>#N/A</v>
      </c>
      <c r="DI59" s="172" t="e">
        <f>VLOOKUP($C59,'入力フォームマスタ（複数一括申請）'!$A$3:$AE$9,22,FALSE)</f>
        <v>#N/A</v>
      </c>
      <c r="DJ59" s="174" t="e">
        <f>IF($C59="",VLOOKUP($C59,'入力フォームマスタ（複数一括申請）'!$A$3:$AE$9,23,FALSE),IF($C59&lt;7,VLOOKUP($C59,'入力フォームマスタ（複数一括申請）'!$A$3:$AE$9,23,FALSE),"×"))</f>
        <v>#N/A</v>
      </c>
      <c r="DK59" s="174" t="e">
        <f>IF($C59="",VLOOKUP($C59,'入力フォームマスタ（複数一括申請）'!$A$3:$AE$9,23,FALSE),IF($C59=7,VLOOKUP($C59,'入力フォームマスタ（複数一括申請）'!$A$3:$AE$9,23,FALSE),"×"))</f>
        <v>#N/A</v>
      </c>
      <c r="DL59" s="174" t="str">
        <f t="shared" si="11"/>
        <v/>
      </c>
      <c r="DM59" s="174" t="str">
        <f>IFERROR(VLOOKUP($H59,'入力フォームマスタ（複数一括申請）'!$C$28:$D$36,2,FALSE),"")</f>
        <v/>
      </c>
      <c r="DN59" s="176" t="str">
        <f t="shared" si="12"/>
        <v/>
      </c>
      <c r="DO59" s="176" t="str">
        <f t="shared" si="13"/>
        <v/>
      </c>
      <c r="DP59" s="186" t="str">
        <f t="shared" si="14"/>
        <v/>
      </c>
      <c r="DQ59" s="187" t="str">
        <f t="shared" si="75"/>
        <v/>
      </c>
    </row>
    <row r="60" spans="1:121" ht="16.5" customHeight="1" thickTop="1" x14ac:dyDescent="0.4"/>
  </sheetData>
  <sheetProtection algorithmName="SHA-512" hashValue="roAoh83ufJ7RM48YarP8vHuMUC9/WE4mkvuOhBLE4bbeXM61mBFSZo1M4AfP3M1yjAwc2adqsPM0hEvNBmw2qw==" saltValue="qsYtInfN54N+iQaQ37SwZg==" spinCount="100000" sheet="1" objects="1" scenarios="1"/>
  <mergeCells count="84">
    <mergeCell ref="I6:I7"/>
    <mergeCell ref="D6:D7"/>
    <mergeCell ref="E6:E7"/>
    <mergeCell ref="F6:F7"/>
    <mergeCell ref="G6:G7"/>
    <mergeCell ref="H6:H7"/>
    <mergeCell ref="W6:W7"/>
    <mergeCell ref="J6:J7"/>
    <mergeCell ref="K6:K7"/>
    <mergeCell ref="L6:L7"/>
    <mergeCell ref="M6:M7"/>
    <mergeCell ref="N6:N7"/>
    <mergeCell ref="O6:O7"/>
    <mergeCell ref="P6:P7"/>
    <mergeCell ref="Q6:S6"/>
    <mergeCell ref="T6:T7"/>
    <mergeCell ref="U6:U7"/>
    <mergeCell ref="V6:V7"/>
    <mergeCell ref="AT6:AT7"/>
    <mergeCell ref="AI6:AI7"/>
    <mergeCell ref="X6:X7"/>
    <mergeCell ref="Y6:Y7"/>
    <mergeCell ref="Z6:Z7"/>
    <mergeCell ref="AA6:AA7"/>
    <mergeCell ref="AB6:AB7"/>
    <mergeCell ref="AC6:AC7"/>
    <mergeCell ref="AD6:AD7"/>
    <mergeCell ref="AE6:AE7"/>
    <mergeCell ref="AF6:AF7"/>
    <mergeCell ref="AG6:AG7"/>
    <mergeCell ref="AH6:AH7"/>
    <mergeCell ref="AO6:AO7"/>
    <mergeCell ref="AP6:AP7"/>
    <mergeCell ref="AQ6:AQ7"/>
    <mergeCell ref="AR6:AR7"/>
    <mergeCell ref="AS6:AS7"/>
    <mergeCell ref="AJ6:AJ7"/>
    <mergeCell ref="AK6:AK7"/>
    <mergeCell ref="AL6:AL7"/>
    <mergeCell ref="AM6:AM7"/>
    <mergeCell ref="AN6:AN7"/>
    <mergeCell ref="CB6:CB7"/>
    <mergeCell ref="A6:A7"/>
    <mergeCell ref="B6:B7"/>
    <mergeCell ref="BT6:BT7"/>
    <mergeCell ref="BU6:BU7"/>
    <mergeCell ref="BV6:BV7"/>
    <mergeCell ref="BW6:BW7"/>
    <mergeCell ref="BX6:BX7"/>
    <mergeCell ref="BY6:BY7"/>
    <mergeCell ref="BN6:BN7"/>
    <mergeCell ref="BO6:BO7"/>
    <mergeCell ref="BP6:BP7"/>
    <mergeCell ref="BQ6:BQ7"/>
    <mergeCell ref="BR6:BR7"/>
    <mergeCell ref="BS6:BS7"/>
    <mergeCell ref="AU6:AU7"/>
    <mergeCell ref="AX6:AX7"/>
    <mergeCell ref="AY6:AY7"/>
    <mergeCell ref="AZ6:AZ7"/>
    <mergeCell ref="BA6:BA7"/>
    <mergeCell ref="CA6:CA7"/>
    <mergeCell ref="BH6:BH7"/>
    <mergeCell ref="BI6:BI7"/>
    <mergeCell ref="BJ6:BJ7"/>
    <mergeCell ref="BK6:BK7"/>
    <mergeCell ref="BL6:BL7"/>
    <mergeCell ref="BM6:BM7"/>
    <mergeCell ref="CC6:CD7"/>
    <mergeCell ref="CC8:CD8"/>
    <mergeCell ref="CC4:CD4"/>
    <mergeCell ref="CC5:CD5"/>
    <mergeCell ref="A1:I1"/>
    <mergeCell ref="A5:B5"/>
    <mergeCell ref="A8:B8"/>
    <mergeCell ref="BZ6:BZ7"/>
    <mergeCell ref="BB6:BB7"/>
    <mergeCell ref="BC6:BC7"/>
    <mergeCell ref="BD6:BD7"/>
    <mergeCell ref="BE6:BE7"/>
    <mergeCell ref="BF6:BF7"/>
    <mergeCell ref="BG6:BG7"/>
    <mergeCell ref="AV6:AV7"/>
    <mergeCell ref="AW6:AW7"/>
  </mergeCells>
  <phoneticPr fontId="4"/>
  <conditionalFormatting sqref="A4:CC4 CE4:XFD5 C5:CC5">
    <cfRule type="cellIs" dxfId="106" priority="110" operator="equal">
      <formula>"選択"</formula>
    </cfRule>
    <cfRule type="cellIs" dxfId="105" priority="111" operator="equal">
      <formula>"入力"</formula>
    </cfRule>
  </conditionalFormatting>
  <conditionalFormatting sqref="D10:D59">
    <cfRule type="containsBlanks" dxfId="104" priority="96">
      <formula>LEN(TRIM(D10))=0</formula>
    </cfRule>
  </conditionalFormatting>
  <conditionalFormatting sqref="E10:E59">
    <cfRule type="notContainsBlanks" dxfId="103" priority="95">
      <formula>LEN(TRIM(E10))&gt;0</formula>
    </cfRule>
    <cfRule type="expression" dxfId="102" priority="116">
      <formula>FIND($CF10,"×")</formula>
    </cfRule>
  </conditionalFormatting>
  <conditionalFormatting sqref="F10:F59">
    <cfRule type="notContainsBlanks" priority="93">
      <formula>LEN(TRIM(F10))&gt;0</formula>
    </cfRule>
    <cfRule type="expression" dxfId="100" priority="74">
      <formula>FIND($CG10,"×")</formula>
    </cfRule>
  </conditionalFormatting>
  <conditionalFormatting sqref="H10:H59">
    <cfRule type="notContainsBlanks" dxfId="98" priority="92">
      <formula>LEN(TRIM(H10))&gt;0</formula>
    </cfRule>
    <cfRule type="expression" dxfId="97" priority="112">
      <formula>FIND($CH10,"×")</formula>
    </cfRule>
  </conditionalFormatting>
  <conditionalFormatting sqref="I10:I59">
    <cfRule type="expression" dxfId="95" priority="118">
      <formula>FIND($CI10,"×")</formula>
    </cfRule>
  </conditionalFormatting>
  <conditionalFormatting sqref="I10:J59">
    <cfRule type="notContainsBlanks" dxfId="93" priority="89">
      <formula>LEN(TRIM(I10))&gt;0</formula>
    </cfRule>
  </conditionalFormatting>
  <conditionalFormatting sqref="J10:J59">
    <cfRule type="expression" dxfId="92" priority="119">
      <formula>FIND($CJ10,"×")</formula>
    </cfRule>
  </conditionalFormatting>
  <conditionalFormatting sqref="L10:L59">
    <cfRule type="expression" dxfId="90" priority="120">
      <formula>FIND($CK10,"×")</formula>
    </cfRule>
  </conditionalFormatting>
  <conditionalFormatting sqref="L10:M59">
    <cfRule type="notContainsBlanks" dxfId="88" priority="82">
      <formula>LEN(TRIM(L10))&gt;0</formula>
    </cfRule>
  </conditionalFormatting>
  <conditionalFormatting sqref="M10:M59">
    <cfRule type="expression" dxfId="87" priority="121">
      <formula>FIND($CL10,"×")</formula>
    </cfRule>
  </conditionalFormatting>
  <conditionalFormatting sqref="Q10:Q59">
    <cfRule type="expression" dxfId="84" priority="122">
      <formula>FIND($CM10,"×")</formula>
    </cfRule>
  </conditionalFormatting>
  <conditionalFormatting sqref="Q10:U59">
    <cfRule type="notContainsBlanks" dxfId="83" priority="1">
      <formula>LEN(TRIM(Q10))&gt;0</formula>
    </cfRule>
  </conditionalFormatting>
  <conditionalFormatting sqref="R10:R59">
    <cfRule type="expression" dxfId="82" priority="77">
      <formula>FIND($CN10,"×")</formula>
    </cfRule>
  </conditionalFormatting>
  <conditionalFormatting sqref="S10:S59">
    <cfRule type="expression" dxfId="80" priority="71">
      <formula>FIND($CO10,"×")</formula>
    </cfRule>
  </conditionalFormatting>
  <conditionalFormatting sqref="T10:T59">
    <cfRule type="expression" dxfId="78" priority="68">
      <formula>FIND($CP10,"×")</formula>
    </cfRule>
  </conditionalFormatting>
  <conditionalFormatting sqref="U10:U59">
    <cfRule type="expression" dxfId="76" priority="65">
      <formula>FIND($CQ10,"×")</formula>
    </cfRule>
  </conditionalFormatting>
  <conditionalFormatting sqref="W10:W59">
    <cfRule type="expression" dxfId="74" priority="62">
      <formula>FIND($CR10,"×")</formula>
    </cfRule>
    <cfRule type="notContainsBlanks" dxfId="72" priority="60">
      <formula>LEN(TRIM(W10))&gt;0</formula>
    </cfRule>
  </conditionalFormatting>
  <conditionalFormatting sqref="AI10:AI59">
    <cfRule type="expression" dxfId="71" priority="59">
      <formula>FIND($CS10,"×")</formula>
    </cfRule>
    <cfRule type="notContainsBlanks" dxfId="69" priority="123">
      <formula>LEN(TRIM(AI10))&gt;0</formula>
    </cfRule>
  </conditionalFormatting>
  <conditionalFormatting sqref="AO10:AO59">
    <cfRule type="expression" dxfId="68" priority="56">
      <formula>FIND($CT10,"×")</formula>
    </cfRule>
    <cfRule type="notContainsBlanks" dxfId="66" priority="54">
      <formula>LEN(TRIM(AO10))&gt;0</formula>
    </cfRule>
  </conditionalFormatting>
  <conditionalFormatting sqref="AP10:AP59">
    <cfRule type="notContainsBlanks" dxfId="65" priority="2">
      <formula>LEN(TRIM(AP10))&gt;0</formula>
    </cfRule>
    <cfRule type="expression" dxfId="63" priority="4">
      <formula>FIND($CU10,"×")</formula>
    </cfRule>
  </conditionalFormatting>
  <conditionalFormatting sqref="AS9:AS59">
    <cfRule type="expression" dxfId="62" priority="53">
      <formula>FIND($CV9,"×")</formula>
    </cfRule>
    <cfRule type="notContainsBlanks" dxfId="61" priority="51">
      <formula>LEN(TRIM(AS9))&gt;0</formula>
    </cfRule>
  </conditionalFormatting>
  <conditionalFormatting sqref="BJ10:BJ59">
    <cfRule type="expression" dxfId="58" priority="49">
      <formula>FIND($CW10,"×")</formula>
    </cfRule>
  </conditionalFormatting>
  <conditionalFormatting sqref="BK10:BK59">
    <cfRule type="expression" dxfId="55" priority="46">
      <formula>FIND($CX10,"×")</formula>
    </cfRule>
  </conditionalFormatting>
  <conditionalFormatting sqref="BL10:BL59">
    <cfRule type="expression" dxfId="52" priority="43">
      <formula>FIND($CY10,"×")</formula>
    </cfRule>
  </conditionalFormatting>
  <conditionalFormatting sqref="BM10:BM59">
    <cfRule type="expression" dxfId="49" priority="40">
      <formula>FIND($CZ10,"×")</formula>
    </cfRule>
  </conditionalFormatting>
  <conditionalFormatting sqref="BN10:BN59">
    <cfRule type="expression" dxfId="46" priority="37">
      <formula>FIND($DA10,"×")</formula>
    </cfRule>
  </conditionalFormatting>
  <conditionalFormatting sqref="BO10:BO59">
    <cfRule type="expression" dxfId="43" priority="34">
      <formula>FIND($DB10,"×")</formula>
    </cfRule>
  </conditionalFormatting>
  <conditionalFormatting sqref="BP10:BP59">
    <cfRule type="expression" dxfId="40" priority="31">
      <formula>FIND($DC10,"×")</formula>
    </cfRule>
  </conditionalFormatting>
  <conditionalFormatting sqref="BQ10:BQ59">
    <cfRule type="expression" dxfId="37" priority="27">
      <formula>FIND($DD10,"×")</formula>
    </cfRule>
  </conditionalFormatting>
  <conditionalFormatting sqref="BX10:BX59">
    <cfRule type="expression" dxfId="35" priority="25">
      <formula>FIND($DE10,"×")</formula>
    </cfRule>
    <cfRule type="notContainsBlanks" dxfId="34" priority="8">
      <formula>LEN(TRIM(BX10))&gt;0</formula>
    </cfRule>
  </conditionalFormatting>
  <conditionalFormatting sqref="BY9:BY59">
    <cfRule type="expression" dxfId="32" priority="22">
      <formula>FIND($DF9,"×")</formula>
    </cfRule>
  </conditionalFormatting>
  <conditionalFormatting sqref="BZ10:BZ59">
    <cfRule type="expression" dxfId="30" priority="19">
      <formula>FIND($DG10,"×")</formula>
    </cfRule>
  </conditionalFormatting>
  <conditionalFormatting sqref="CA10:CA59">
    <cfRule type="expression" dxfId="28" priority="16">
      <formula>FIND($DH10,"×")</formula>
    </cfRule>
  </conditionalFormatting>
  <conditionalFormatting sqref="CB10:CB59">
    <cfRule type="expression" dxfId="25" priority="13">
      <formula>FIND($DI10,"×")</formula>
    </cfRule>
  </conditionalFormatting>
  <conditionalFormatting sqref="CC10:CC59">
    <cfRule type="expression" dxfId="24" priority="7">
      <formula>FIND($DJ10,"×")</formula>
    </cfRule>
  </conditionalFormatting>
  <conditionalFormatting sqref="CD9:CD59">
    <cfRule type="expression" dxfId="22" priority="10">
      <formula>FIND($DK9,"×")</formula>
    </cfRule>
  </conditionalFormatting>
  <dataValidations xWindow="1230" yWindow="711" count="45">
    <dataValidation type="textLength" imeMode="halfAlpha" operator="equal" allowBlank="1" showInputMessage="1" showErrorMessage="1" sqref="G9:G59" xr:uid="{939EA326-38EF-42D1-9E88-3D73731245CC}">
      <formula1>8</formula1>
    </dataValidation>
    <dataValidation type="custom" operator="equal" allowBlank="1" showInputMessage="1" showErrorMessage="1" error="桁数に誤りがあります。_x000a_（8桁以下）" sqref="Q9" xr:uid="{575F5CD4-30B3-4293-9051-786CCC86FC61}">
      <formula1>LENB(Q9)&lt;=8</formula1>
    </dataValidation>
    <dataValidation type="custom" imeMode="halfAlpha" allowBlank="1" showInputMessage="1" showErrorMessage="1" error="桁数に誤りがあります。_x000a_（9～10桁）" sqref="E9" xr:uid="{37AD393E-AE4C-4A47-BE23-C74D4A727C91}">
      <formula1>AND(LENB(E9)&gt;=9,LENB(E9)&lt;=10)</formula1>
    </dataValidation>
    <dataValidation type="custom" imeMode="halfAlpha" operator="equal" allowBlank="1" showInputMessage="1" showErrorMessage="1" error="桁数に誤りがあります。_x000a_（8桁）" sqref="AP9 F9" xr:uid="{B93DE6A5-718C-4014-B637-EFC3017D56AC}">
      <formula1>LENB(F9)=8</formula1>
    </dataValidation>
    <dataValidation type="custom" imeMode="halfKatakana" operator="lessThanOrEqual" allowBlank="1" showInputMessage="1" showErrorMessage="1" error="文字数に誤りがあります。_x000a_（60バイト以下）" sqref="I9" xr:uid="{B84339CE-72B2-47BA-820B-D48718E8DE33}">
      <formula1>LENB(I9)&lt;=60</formula1>
    </dataValidation>
    <dataValidation operator="lessThanOrEqual" allowBlank="1" showInputMessage="1" showErrorMessage="1" sqref="K9" xr:uid="{8D704E9B-66A8-49CE-856E-C62846927D29}"/>
    <dataValidation operator="equal" allowBlank="1" showInputMessage="1" showErrorMessage="1" sqref="K10:K59 N9:N59" xr:uid="{4BB2CE38-60F0-4C65-B947-EDB29D8B4BEC}"/>
    <dataValidation imeMode="halfAlpha" operator="equal" allowBlank="1" showInputMessage="1" showErrorMessage="1" sqref="Z9:AB59 AG9:AH59 O9:P59" xr:uid="{DBA8D63B-175D-497D-B26A-CBA27A0A2F54}"/>
    <dataValidation type="custom" imeMode="halfAlpha" operator="lessThanOrEqual" allowBlank="1" showInputMessage="1" showErrorMessage="1" error="桁数に誤りがあります。_x000a_（15桁以下）" sqref="T9:U9" xr:uid="{18F869C7-6C2B-4A36-84F8-D23C523A159D}">
      <formula1>LENB(T9)&lt;=15</formula1>
    </dataValidation>
    <dataValidation type="custom" imeMode="halfAlpha" operator="lessThanOrEqual" allowBlank="1" showInputMessage="1" showErrorMessage="1" error="文字数に誤りがあります。_x000a_（60バイト以下）" sqref="W9" xr:uid="{9D889036-B6E0-4FB4-AA1C-9920AC0681AD}">
      <formula1>LENB(W9)&lt;=60</formula1>
    </dataValidation>
    <dataValidation imeMode="halfAlpha" operator="lessThanOrEqual" allowBlank="1" showInputMessage="1" showErrorMessage="1" sqref="AC9:AF59 AJ9:AN59 X9:Y59" xr:uid="{8F2AC215-F752-42E4-A186-3AEF7227CDC4}"/>
    <dataValidation type="custom" imeMode="halfAlpha" operator="equal" allowBlank="1" showInputMessage="1" showErrorMessage="1" error="桁数に誤りがあります。_x000a_（4桁）" sqref="BJ9" xr:uid="{6458D587-B8F7-4FBB-92F6-F95BAE7880A8}">
      <formula1>LENB(BJ9)=4</formula1>
    </dataValidation>
    <dataValidation type="custom" operator="lessThanOrEqual" allowBlank="1" showInputMessage="1" showErrorMessage="1" error="文字数に誤りがあります。_x000a_（30バイト以下）" sqref="BK9" xr:uid="{241D77CE-64F6-4B78-A767-3146FF7B8691}">
      <formula1>LENB(BK9)&lt;=30</formula1>
    </dataValidation>
    <dataValidation type="custom" imeMode="halfAlpha" operator="equal" allowBlank="1" showInputMessage="1" showErrorMessage="1" error="桁数に誤りがあります。_x000a_（3桁）" sqref="BL9" xr:uid="{F237E196-ABCB-48DB-A7E1-908B431F1974}">
      <formula1>LENB(BL9)=3</formula1>
    </dataValidation>
    <dataValidation type="custom" imeMode="halfAlpha" operator="equal" allowBlank="1" showInputMessage="1" showErrorMessage="1" error="桁数に誤りがあります。_x000a_（7桁）" sqref="BN9" xr:uid="{A790F98D-04B7-4385-A052-F428F48B795D}">
      <formula1>LENB(BN9)=7</formula1>
    </dataValidation>
    <dataValidation type="textLength" operator="lessThanOrEqual" allowBlank="1" showInputMessage="1" showErrorMessage="1" error="文字数に誤りがあります。_x000a_（40バイト以下）" sqref="BP9" xr:uid="{DE1C3E64-8494-41F7-8CDF-909BAFB8D0B7}">
      <formula1>LENB(BP9)&lt;=40</formula1>
    </dataValidation>
    <dataValidation type="custom" imeMode="halfKatakana" operator="lessThanOrEqual" allowBlank="1" showInputMessage="1" showErrorMessage="1" error="文字数に誤りがあります。_x000a_（30バイト以下）" sqref="BQ9" xr:uid="{2047A4DE-9085-4ACD-B3AF-9D30D4D917AC}">
      <formula1>LENB(BQ9)&lt;=30</formula1>
    </dataValidation>
    <dataValidation type="custom" imeMode="halfAlpha" allowBlank="1" showInputMessage="1" showErrorMessage="1" error="桁数に誤りがあります。_x000a_（9～10桁）" promptTitle="【登録コード】　　　　　　　　　　　　　　　　　　　　　＜入力＞" prompt="入力区分が以下のいずれかの場合は、登録中のコードを必ず入力してください。_x000a_　「3:登録内容の変更」_x000a_　「4:支払先口座の追加（業者のみ）」_x000a_　「1:新規登録/本登録」のうち「仮登録から本登録への_x000a_　移行」の場合_x000a_" sqref="E10:E59" xr:uid="{6A8ED2B1-B2B3-4913-8D0B-CA4282C2A9C4}">
      <formula1>AND(LENB(E10)&gt;=9,LENB(E10)&lt;=10)</formula1>
    </dataValidation>
    <dataValidation type="custom" imeMode="halfAlpha" operator="equal" allowBlank="1" showInputMessage="1" showErrorMessage="1" error="桁数に誤りがあります。_x000a_（8桁）" promptTitle="【有効期間開始】　　　　　　　　　　　　　　　　　　　　＜入力＞" prompt="未入力の場合は、年度の始めを登録開始日として財務会計システムへ登録します。" sqref="F10:F59" xr:uid="{186C9878-24F6-48E2-8547-C86B01982779}">
      <formula1>LENB(F10)=8</formula1>
    </dataValidation>
    <dataValidation type="custom" imeMode="halfKatakana" operator="lessThanOrEqual" allowBlank="1" showInputMessage="1" showErrorMessage="1" error="文字数に誤りがあります。_x000a_（60バイト以下）" promptTitle="【カナ名称（氏名）】　　　　　　＜入力＞" prompt="半角カタカナで入力してください。" sqref="I10:I59" xr:uid="{EE4C66B5-3ADA-4F46-96DC-3C5D97B2D40B}">
      <formula1>LENB(I10)&lt;=60</formula1>
    </dataValidation>
    <dataValidation type="custom" operator="lessThanOrEqual" allowBlank="1" showInputMessage="1" showErrorMessage="1" error="文字数に誤りがあります。_x000a_（60バイト以下）" promptTitle="【正式名称（氏名）】　　　　　　　　　　　　　　　　　　＜入力＞" prompt="①姓/名の順で入力し、姓と名の間に全角1文字分のスペースを入力してください。　_x000a_　　例）財務　一郎_x000a__x000a_②アルファベットの場合は、ファーストネーム/ミドルネーム/ラストネームの順にすべて大文字で入力してください。_x000a__x000a_③通称姓を使用している方は、戸籍姓も入力してください。_x000a_　　例）通称姓（戸籍姓）　名" sqref="J10:J59" xr:uid="{513C98E2-B82A-4269-A68E-48D92C028EDA}">
      <formula1>LENB(J10)&lt;=60</formula1>
    </dataValidation>
    <dataValidation type="custom" operator="lessThanOrEqual" allowBlank="1" showInputMessage="1" showErrorMessage="1" error="文字数に誤りがあります。_x000a_（60バイト以下）" sqref="J9 L9:L59 CB9 CC9:CD59" xr:uid="{F1BBED22-D0B6-4ACE-999F-C2AB6E76137F}">
      <formula1>LENB(J9)&lt;=60</formula1>
    </dataValidation>
    <dataValidation type="custom" operator="lessThanOrEqual" allowBlank="1" showInputMessage="1" showErrorMessage="1" error="文字数に誤りがあります。_x000a_（40バイト以下）" sqref="M9:M59 R9:S9" xr:uid="{EC50E851-7511-40C5-8A70-6DAB9B0DEBF2}">
      <formula1>LENB(M9)&lt;=40</formula1>
    </dataValidation>
    <dataValidation type="custom" imeMode="halfAlpha" operator="equal" allowBlank="1" showInputMessage="1" showErrorMessage="1" error="桁数に誤りがあります。_x000a_（8桁以下）" promptTitle="【郵便番号】　　　　　　　　　　＜入力＞" prompt="ハイフンも入力してください。" sqref="Q10:Q59" xr:uid="{FE7D47D6-9FAB-49ED-BEFB-B418235DA5CC}">
      <formula1>LENB(Q10)&lt;=8</formula1>
    </dataValidation>
    <dataValidation type="custom" operator="lessThanOrEqual" allowBlank="1" showInputMessage="1" showErrorMessage="1" error="文字数に誤りがあります。_x000a_（40バイト以下）" promptTitle="【住所1】　　　　　　　　　　　　　　　　　　　　　　　＜入力＞" prompt="都道府県及び市区町村までを入力してください。_x000a_　例）愛知県名古屋市千種区不老町1番の場合_x000a_　　　　　住所1…愛知県名古屋市千種区_x000a_　　　　　住所2…不老町1番_x000a__x000a_海外の場合は、都市名/国名の順で入力してください。_x000a_（住所2に続きを入力）_x000a_" sqref="R10:R59" xr:uid="{8E6B6E4D-2D85-44A9-8C3C-E1376C0E17BD}">
      <formula1>LENB(R10)&lt;=40</formula1>
    </dataValidation>
    <dataValidation type="custom" operator="lessThanOrEqual" allowBlank="1" showInputMessage="1" showErrorMessage="1" error="文字数に誤りがあります。_x000a_（40バイト以下）" promptTitle="【住所2】　　　　　　　　　　　　　　　＜入力＞" prompt="住所1の続きから入力してください。" sqref="S10:S59" xr:uid="{6A0DF41B-F3E1-4AC6-BE62-0CCEB19736A2}">
      <formula1>LENB(S10)&lt;=40</formula1>
    </dataValidation>
    <dataValidation type="custom" imeMode="halfAlpha" operator="lessThanOrEqual" allowBlank="1" showInputMessage="1" showErrorMessage="1" error="桁数に誤りがあります。_x000a_（15桁以下）" promptTitle="【電話番号】　　　　　　　＜入力＞" prompt="ハイフンも入力してください。" sqref="T10:T59" xr:uid="{DF26A2B5-B45A-4518-AF09-CE4A6E97D04C}">
      <formula1>LENB(T10)&lt;=15</formula1>
    </dataValidation>
    <dataValidation type="custom" imeMode="halfAlpha" operator="lessThanOrEqual" allowBlank="1" showInputMessage="1" showErrorMessage="1" error="桁数に誤りがあります。_x000a_（15桁以下）" promptTitle="【FAX番号】　　　　　　　＜入力＞" prompt="ハイフンも入力してください。" sqref="U10:U59" xr:uid="{436399A5-F55B-4054-8F21-B657C5732068}">
      <formula1>LENB(U10)&lt;=15</formula1>
    </dataValidation>
    <dataValidation type="custom" imeMode="halfAlpha" operator="lessThanOrEqual" allowBlank="1" showInputMessage="1" showErrorMessage="1" error="文字数に誤りがあります。_x000a_（60バイト以下）" promptTitle="【メールアドレス】　　　　　　　　　　　　　　　　　　　＜入力＞" prompt="支払通知メール配信を希望する場合、このアドレスに送付します。_x000a__x000a_※ Google社のGmailガイドライン改定（2024年2月）に_x000a_ 　 伴い、支払通知メールをGmailで受信できない可能性が_x000a_　　あります。" sqref="W10:W59" xr:uid="{E450ED14-3512-4CC2-9C35-489F5C4EA733}">
      <formula1>LENB(W10)&lt;=60</formula1>
    </dataValidation>
    <dataValidation type="custom" imeMode="halfAlpha" operator="equal" allowBlank="1" showInputMessage="1" showErrorMessage="1" error="桁数に誤りがあります。_x000a_（8桁）" promptTitle="【生年月日】　　　　　　　　　　　　　　　　　　　　　　＜入力＞" prompt="支払いに源泉徴収が発生した場合、調書作成業務等に_x000a_生年月日が必要となります。_x000a__x000a_※ 個人・個人事業主の方は必ず入力をお願いします" sqref="AP10:AP59" xr:uid="{E0AD0A43-8D15-483A-857D-700A4BDBAFE1}">
      <formula1>LENB(AP10)=8</formula1>
    </dataValidation>
    <dataValidation type="custom" operator="lessThanOrEqual" allowBlank="1" showInputMessage="1" showErrorMessage="1" error="文字数に誤りがあります。_x000a_（120バイト以下）" promptTitle="【勤務先所在地】　　　　　　　　＜入力＞" prompt="取引業者の場合、入力不要です。" sqref="AS9:AS59" xr:uid="{88090C1B-7B10-4B3B-8BD0-99EEF04DBB37}">
      <formula1>LENB(AS9)&lt;=120</formula1>
    </dataValidation>
    <dataValidation type="custom" imeMode="halfAlpha" operator="equal" allowBlank="1" showInputMessage="1" showErrorMessage="1" error="桁数に誤りがあります。_x000a_（4桁）" promptTitle="【金融機関コード】　　　　＜入力＞" prompt="「4桁」で入力してください。" sqref="BJ10:BJ59" xr:uid="{C2A15A12-61BF-4A8B-ADAE-7F7DFABDFFA3}">
      <formula1>LENB(BJ10)=4</formula1>
    </dataValidation>
    <dataValidation type="custom" operator="lessThanOrEqual" allowBlank="1" showInputMessage="1" showErrorMessage="1" error="文字数に誤りがあります。_x000a_（30バイト以下）" promptTitle="【金融機関名】　　　　　　　　　　　　　　　　　　　　　＜入力＞" prompt="「三菱UFJ銀行」「三井住友銀行」「十六銀行」にて振込口座を開設されている方は、いずれかの銀行の口座としていただけますと幸いです。" sqref="BK10:BK59" xr:uid="{21F738FE-350A-4958-8F2B-D0110514B32A}">
      <formula1>LENB(BK10)&lt;=30</formula1>
    </dataValidation>
    <dataValidation type="custom" imeMode="halfAlpha" operator="equal" allowBlank="1" showInputMessage="1" showErrorMessage="1" error="桁数に誤りがあります。_x000a_（3桁）" promptTitle="【支店コード】　　　　　　＜入力＞" prompt="「3桁」で入力してください。" sqref="BL10:BL59" xr:uid="{3D0378E9-11FC-4BA3-A9D7-CAABED4DFE96}">
      <formula1>LENB(BL10)=3</formula1>
    </dataValidation>
    <dataValidation type="custom" operator="lessThanOrEqual" allowBlank="1" showInputMessage="1" showErrorMessage="1" error="文字数に誤りがあります。_x000a_（20バイト以下）" sqref="BM9:BM59" xr:uid="{C44697CD-9E56-4CB4-9BDB-2AC75080688B}">
      <formula1>LENB(BM9)&lt;=20</formula1>
    </dataValidation>
    <dataValidation type="custom" imeMode="halfAlpha" operator="equal" allowBlank="1" showInputMessage="1" showErrorMessage="1" error="桁数に誤りがあります。_x000a_（7桁）" promptTitle="【口座番号】　　　　　　　　　　　　　　　　　　　　　　＜入力＞" prompt="「7桁」で入力してください。_x000a_口座番号が7桁未満の場合は、右詰で先頭に「0（ゼロ）」を付けて7桁で入力してください。" sqref="BN10:BN59" xr:uid="{048DB478-AE52-44FA-AA4A-9C8DC343A214}">
      <formula1>LENB(BN10)=7</formula1>
    </dataValidation>
    <dataValidation type="custom" operator="lessThanOrEqual" allowBlank="1" showInputMessage="1" showErrorMessage="1" error="文字数に誤りがあります。_x000a_（40バイト以下）" promptTitle="【口座名義（漢字）】　　　　　　　　　　　　　　　　　　＜入力＞" prompt="姓と名（とミドルネーム）の間は、全角1文字分のスペースを入力してください。" sqref="BP10:BP59" xr:uid="{173DECA9-CBCF-466A-8C53-B4FB937236B6}">
      <formula1>LENB(BP10)&lt;=40</formula1>
    </dataValidation>
    <dataValidation type="custom" imeMode="halfKatakana" operator="lessThanOrEqual" allowBlank="1" showInputMessage="1" showErrorMessage="1" error="文字数に誤りがあります。_x000a_（30バイト以下）" promptTitle="【口座名義（カナ）】　　　　　　　　　　　　　　　　　　＜入力＞" prompt="姓と名（とミドルネーム）の間は、半角1文字分のスペースを入力してください。" sqref="BQ10:BQ59" xr:uid="{DED94609-0BA8-4B94-82EE-29064C8CD998}">
      <formula1>LENB(BQ10)&lt;=30</formula1>
    </dataValidation>
    <dataValidation type="custom" imeMode="halfAlpha" operator="equal" allowBlank="1" showInputMessage="1" showErrorMessage="1" error="桁数に誤りがあります。_x000a_（10桁）" sqref="BZ9 CA9:CA59" xr:uid="{D5F7972A-3493-4401-AC27-A944E5D2BE42}">
      <formula1>LENB(BZ9)=10</formula1>
    </dataValidation>
    <dataValidation type="custom" imeMode="halfAlpha" operator="equal" allowBlank="1" showInputMessage="1" showErrorMessage="1" error="桁数に誤りがあります。_x000a_（10桁）" promptTitle="【職員番号コード1】　　　　　　　　　　　　　　　　　　＜入力＞" prompt="学内連絡先を登録するため、担当者の職員番号を入力_x000a_してください。　" sqref="BZ10:BZ59" xr:uid="{49B11169-20F1-4298-A0AF-D751C80C7522}">
      <formula1>LENB(BZ10)=10</formula1>
    </dataValidation>
    <dataValidation type="custom" operator="lessThanOrEqual" allowBlank="1" showInputMessage="1" showErrorMessage="1" error="文字数に誤りがあります。_x000a_（60バイト以下）" promptTitle="【所属名・担当者名・内線等】　　　　　　　　　　　　　　＜入力＞" prompt="学内連絡先を登録するため、担当者の情報を入力してください。" sqref="CB10:CB59" xr:uid="{5FD347C6-0065-4265-AC87-FCBDAF61F92A}">
      <formula1>LENB(CB10)&lt;=60</formula1>
    </dataValidation>
    <dataValidation type="list" allowBlank="1" showInputMessage="1" showErrorMessage="1" promptTitle="【官公需企業区分】　　　　　　　　　　　　　　　　　　　＜選択＞" prompt="相手先区分が「1:業者」又は「2:個人事業主」の場合のみ_x000a_選択してください。_x000a__x000a_※ 詳細は別シート「官公需」を参照ください" sqref="AO9:AO59" xr:uid="{CC65E142-083B-4FF3-8066-95BB2B7E4E90}">
      <formula1>INDIRECT($DN9)</formula1>
    </dataValidation>
    <dataValidation type="list" imeMode="disabled" operator="equal" allowBlank="1" showInputMessage="1" showErrorMessage="1" promptTitle="【相手先区分】　　　　　　　　　＜選択＞" prompt="プルダウンより選択してください。" sqref="H10:H59" xr:uid="{576250A2-C3CF-4C2C-9576-2A39BEFF1A80}">
      <formula1>INDIRECT($DL10)</formula1>
    </dataValidation>
    <dataValidation type="list" allowBlank="1" showInputMessage="1" showErrorMessage="1" promptTitle="【支給区分】　　　　　　　　　　　　　　　　　　　　　　＜選択＞" prompt="プルダウンより選択してください。_x000a__x000a_※ 相手先区分が「1:業者」「2:個人事業主」「6:外国送金_x000a_　　（業者）」「7:受領代理」「8:その他」の場合は不要" sqref="BY9:BY59" xr:uid="{C4D74FC4-E493-4B51-9ADB-3CFCDC344C1F}">
      <formula1>INDIRECT($DP9)</formula1>
    </dataValidation>
    <dataValidation type="list" allowBlank="1" showInputMessage="1" showErrorMessage="1" promptTitle="【支払区分】　　　　　　　　　　　　　　　　　　　　　　＜選択＞" prompt="プルダウンより選択してください。_x000a__x000a_※ 入力区分が「4:支払先口座の追加（業者のみ）」_x000a_　  「7:名称のみの登録」の場合は不要" sqref="BX9:BX59" xr:uid="{7755E2BA-446D-4C0A-82B3-0BB2E523FD6C}">
      <formula1>INDIRECT($DO9)</formula1>
    </dataValidation>
  </dataValidations>
  <pageMargins left="0.11811023622047245" right="0.11811023622047245" top="0.35433070866141736" bottom="0.15748031496062992" header="0.31496062992125984" footer="0.31496062992125984"/>
  <pageSetup paperSize="9" scale="57" fitToWidth="3" fitToHeight="2" orientation="landscape" r:id="rId1"/>
  <colBreaks count="1" manualBreakCount="1">
    <brk id="54" max="58" man="1"/>
  </colBreaks>
  <ignoredErrors>
    <ignoredError sqref="BJ5:BM5" twoDigitTextYear="1"/>
  </ignoredError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05" id="{B08E0970-FDAE-471A-A3EF-CFDE858E4AA4}">
            <xm:f>FIND($CF10,'入力フォームマスタ（複数一括申請）'!$B$5)</xm:f>
            <x14:dxf>
              <fill>
                <patternFill>
                  <bgColor rgb="FFFFCCCC"/>
                </patternFill>
              </fill>
            </x14:dxf>
          </x14:cfRule>
          <xm:sqref>E10:E59</xm:sqref>
        </x14:conditionalFormatting>
        <x14:conditionalFormatting xmlns:xm="http://schemas.microsoft.com/office/excel/2006/main">
          <x14:cfRule type="expression" priority="101" id="{9CE7F7EA-D5E0-4F17-9E41-6D98A38A6116}">
            <xm:f>FIND($CG10,'入力フォームマスタ（複数一括申請）'!$B$5)</xm:f>
            <x14:dxf>
              <fill>
                <patternFill>
                  <bgColor rgb="FFFFCCCC"/>
                </patternFill>
              </fill>
            </x14:dxf>
          </x14:cfRule>
          <xm:sqref>F10:F59</xm:sqref>
        </x14:conditionalFormatting>
        <x14:conditionalFormatting xmlns:xm="http://schemas.microsoft.com/office/excel/2006/main">
          <x14:cfRule type="expression" priority="103" id="{A59CDE89-3A35-40F9-A127-E1E122A3E718}">
            <xm:f>FIND($CH10,'入力フォームマスタ（複数一括申請）'!$B$5)</xm:f>
            <x14:dxf>
              <fill>
                <patternFill>
                  <bgColor rgb="FFFFCCCC"/>
                </patternFill>
              </fill>
            </x14:dxf>
          </x14:cfRule>
          <xm:sqref>H10:H59</xm:sqref>
        </x14:conditionalFormatting>
        <x14:conditionalFormatting xmlns:xm="http://schemas.microsoft.com/office/excel/2006/main">
          <x14:cfRule type="expression" priority="115" id="{C64F9C91-638F-459D-83B2-E39E84671853}">
            <xm:f>FIND($CI10,'入力フォームマスタ（複数一括申請）'!$B$5)</xm:f>
            <x14:dxf>
              <fill>
                <patternFill>
                  <bgColor rgb="FFFFCCCC"/>
                </patternFill>
              </fill>
            </x14:dxf>
          </x14:cfRule>
          <xm:sqref>I10:I59</xm:sqref>
        </x14:conditionalFormatting>
        <x14:conditionalFormatting xmlns:xm="http://schemas.microsoft.com/office/excel/2006/main">
          <x14:cfRule type="expression" priority="98" id="{CB660668-E2AB-49A7-A45E-BE3891E11A97}">
            <xm:f>FIND($CJ10,'入力フォームマスタ（複数一括申請）'!$B$5)</xm:f>
            <x14:dxf>
              <fill>
                <patternFill>
                  <bgColor rgb="FFFFCCCC"/>
                </patternFill>
              </fill>
            </x14:dxf>
          </x14:cfRule>
          <xm:sqref>J10:J59</xm:sqref>
        </x14:conditionalFormatting>
        <x14:conditionalFormatting xmlns:xm="http://schemas.microsoft.com/office/excel/2006/main">
          <x14:cfRule type="expression" priority="88" id="{8D605C39-68ED-4973-80AB-A99171D9E2EC}">
            <xm:f>FIND($CK10,'入力フォームマスタ（複数一括申請）'!$B$5)</xm:f>
            <x14:dxf>
              <fill>
                <patternFill>
                  <bgColor rgb="FFFFCCCC"/>
                </patternFill>
              </fill>
            </x14:dxf>
          </x14:cfRule>
          <xm:sqref>L10:L59</xm:sqref>
        </x14:conditionalFormatting>
        <x14:conditionalFormatting xmlns:xm="http://schemas.microsoft.com/office/excel/2006/main">
          <x14:cfRule type="expression" priority="84" id="{F101984A-E8AD-4D75-8CED-2DD4288B93EF}">
            <xm:f>FIND($CL10,'入力フォームマスタ（複数一括申請）'!$B$5)</xm:f>
            <x14:dxf>
              <fill>
                <patternFill>
                  <bgColor rgb="FFFFCCCC"/>
                </patternFill>
              </fill>
            </x14:dxf>
          </x14:cfRule>
          <xm:sqref>M10:M59</xm:sqref>
        </x14:conditionalFormatting>
        <x14:conditionalFormatting xmlns:xm="http://schemas.microsoft.com/office/excel/2006/main">
          <x14:cfRule type="expression" priority="80" id="{A455B27E-76E6-48E5-B966-443A68FF6E89}">
            <xm:f>FIND($CM10,'入力フォームマスタ（複数一括申請）'!$B$5)</xm:f>
            <x14:dxf>
              <fill>
                <patternFill>
                  <bgColor rgb="FFFFCCCC"/>
                </patternFill>
              </fill>
            </x14:dxf>
          </x14:cfRule>
          <xm:sqref>Q10:Q59</xm:sqref>
        </x14:conditionalFormatting>
        <x14:conditionalFormatting xmlns:xm="http://schemas.microsoft.com/office/excel/2006/main">
          <x14:cfRule type="expression" priority="63" id="{9743A658-9281-4864-B221-A31BCCBE55B3}">
            <xm:f>FIND($CN10,'入力フォームマスタ（複数一括申請）'!$B$5)</xm:f>
            <x14:dxf>
              <fill>
                <patternFill>
                  <bgColor rgb="FFFFCCCC"/>
                </patternFill>
              </fill>
            </x14:dxf>
          </x14:cfRule>
          <xm:sqref>R10:R59</xm:sqref>
        </x14:conditionalFormatting>
        <x14:conditionalFormatting xmlns:xm="http://schemas.microsoft.com/office/excel/2006/main">
          <x14:cfRule type="expression" priority="70" id="{190D99AB-AAF5-4C3B-B563-2E9F65EB054C}">
            <xm:f>FIND($CO10,'入力フォームマスタ（複数一括申請）'!$B$5)</xm:f>
            <x14:dxf>
              <fill>
                <patternFill>
                  <bgColor rgb="FFFFCCCC"/>
                </patternFill>
              </fill>
            </x14:dxf>
          </x14:cfRule>
          <xm:sqref>S10:S59</xm:sqref>
        </x14:conditionalFormatting>
        <x14:conditionalFormatting xmlns:xm="http://schemas.microsoft.com/office/excel/2006/main">
          <x14:cfRule type="expression" priority="67" id="{6EBD0D2C-A125-4C53-9ED2-3201492C20B7}">
            <xm:f>FIND($CP10,'入力フォームマスタ（複数一括申請）'!$B$5)</xm:f>
            <x14:dxf>
              <fill>
                <patternFill>
                  <bgColor rgb="FFFFCCCC"/>
                </patternFill>
              </fill>
            </x14:dxf>
          </x14:cfRule>
          <xm:sqref>T10:T59</xm:sqref>
        </x14:conditionalFormatting>
        <x14:conditionalFormatting xmlns:xm="http://schemas.microsoft.com/office/excel/2006/main">
          <x14:cfRule type="expression" priority="64" id="{07980E44-5AC2-4F7F-A1BC-1E42E58A2E6A}">
            <xm:f>FIND($CQ10,'入力フォームマスタ（複数一括申請）'!$B$5)</xm:f>
            <x14:dxf>
              <fill>
                <patternFill>
                  <bgColor rgb="FFFFCCCC"/>
                </patternFill>
              </fill>
            </x14:dxf>
          </x14:cfRule>
          <xm:sqref>U10:U59</xm:sqref>
        </x14:conditionalFormatting>
        <x14:conditionalFormatting xmlns:xm="http://schemas.microsoft.com/office/excel/2006/main">
          <x14:cfRule type="expression" priority="61" id="{576EC44B-D7F9-4665-8E8D-7904291A37DA}">
            <xm:f>FIND($CR10,'入力フォームマスタ（複数一括申請）'!$B$5)</xm:f>
            <x14:dxf>
              <fill>
                <patternFill>
                  <bgColor rgb="FFFFCCCC"/>
                </patternFill>
              </fill>
            </x14:dxf>
          </x14:cfRule>
          <xm:sqref>W10:W59</xm:sqref>
        </x14:conditionalFormatting>
        <x14:conditionalFormatting xmlns:xm="http://schemas.microsoft.com/office/excel/2006/main">
          <x14:cfRule type="expression" priority="58" id="{8EFAF0E5-F27D-4D21-A7D1-F2AB1076F3CE}">
            <xm:f>FIND($CS10,'入力フォームマスタ（複数一括申請）'!$B$5)</xm:f>
            <x14:dxf>
              <fill>
                <patternFill>
                  <bgColor rgb="FFFFCCCC"/>
                </patternFill>
              </fill>
            </x14:dxf>
          </x14:cfRule>
          <xm:sqref>AI10:AI59</xm:sqref>
        </x14:conditionalFormatting>
        <x14:conditionalFormatting xmlns:xm="http://schemas.microsoft.com/office/excel/2006/main">
          <x14:cfRule type="expression" priority="55" id="{741AF8ED-F054-41A2-A70E-034EC4A72F35}">
            <xm:f>FIND($CT10,'入力フォームマスタ（複数一括申請）'!$B$5)</xm:f>
            <x14:dxf>
              <fill>
                <patternFill>
                  <bgColor rgb="FFFFCCCC"/>
                </patternFill>
              </fill>
            </x14:dxf>
          </x14:cfRule>
          <xm:sqref>AO10:AO59</xm:sqref>
        </x14:conditionalFormatting>
        <x14:conditionalFormatting xmlns:xm="http://schemas.microsoft.com/office/excel/2006/main">
          <x14:cfRule type="expression" priority="3" id="{E19076E4-3105-4ECC-AD5E-642AC9F6AD3F}">
            <xm:f>FIND($CU10,'入力フォームマスタ（複数一括申請）'!$B$5)</xm:f>
            <x14:dxf>
              <fill>
                <patternFill>
                  <bgColor rgb="FFFFCCCC"/>
                </patternFill>
              </fill>
            </x14:dxf>
          </x14:cfRule>
          <xm:sqref>AP10:AP59</xm:sqref>
        </x14:conditionalFormatting>
        <x14:conditionalFormatting xmlns:xm="http://schemas.microsoft.com/office/excel/2006/main">
          <x14:cfRule type="expression" priority="52" id="{1B0E06E8-C9E7-40D3-AB97-7F286013B81B}">
            <xm:f>FIND($CV9,'入力フォームマスタ（複数一括申請）'!$B$5)</xm:f>
            <x14:dxf>
              <fill>
                <patternFill>
                  <bgColor rgb="FFFFCCCC"/>
                </patternFill>
              </fill>
            </x14:dxf>
          </x14:cfRule>
          <xm:sqref>AS9:AS59</xm:sqref>
        </x14:conditionalFormatting>
        <x14:conditionalFormatting xmlns:xm="http://schemas.microsoft.com/office/excel/2006/main">
          <x14:cfRule type="expression" priority="48" id="{6C66A235-A2F4-4CAD-AEAF-F5EF70CA57AF}">
            <xm:f>FIND($CW10,'入力フォームマスタ（複数一括申請）'!$B$5)</xm:f>
            <x14:dxf>
              <fill>
                <patternFill>
                  <bgColor rgb="FFFFCCCC"/>
                </patternFill>
              </fill>
            </x14:dxf>
          </x14:cfRule>
          <x14:cfRule type="cellIs" priority="50" operator="notEqual" id="{54F455B1-8EA5-4709-8FB9-67A66B507784}">
            <xm:f>'入力フォームマスタ（複数一括申請）'!$X$4</xm:f>
            <x14:dxf>
              <fill>
                <patternFill patternType="none">
                  <bgColor auto="1"/>
                </patternFill>
              </fill>
            </x14:dxf>
          </x14:cfRule>
          <xm:sqref>BJ10:BJ59</xm:sqref>
        </x14:conditionalFormatting>
        <x14:conditionalFormatting xmlns:xm="http://schemas.microsoft.com/office/excel/2006/main">
          <x14:cfRule type="cellIs" priority="47" operator="notEqual" id="{A2880E69-B533-4529-B64B-E5D8293112A4}">
            <xm:f>'入力フォームマスタ（複数一括申請）'!$Y$4</xm:f>
            <x14:dxf>
              <fill>
                <patternFill patternType="none">
                  <bgColor auto="1"/>
                </patternFill>
              </fill>
            </x14:dxf>
          </x14:cfRule>
          <x14:cfRule type="expression" priority="45" id="{DE35DA87-DBFB-4E91-9338-FBBC0CB6D762}">
            <xm:f>FIND($CX10,'入力フォームマスタ（複数一括申請）'!$B$5)</xm:f>
            <x14:dxf>
              <fill>
                <patternFill>
                  <bgColor rgb="FFFFCCCC"/>
                </patternFill>
              </fill>
            </x14:dxf>
          </x14:cfRule>
          <xm:sqref>BK10:BK59</xm:sqref>
        </x14:conditionalFormatting>
        <x14:conditionalFormatting xmlns:xm="http://schemas.microsoft.com/office/excel/2006/main">
          <x14:cfRule type="cellIs" priority="44" operator="notEqual" id="{60644224-3C13-4555-B9EB-FDF69DA5E8C6}">
            <xm:f>'入力フォームマスタ（複数一括申請）'!$Z$4</xm:f>
            <x14:dxf>
              <fill>
                <patternFill patternType="none">
                  <bgColor auto="1"/>
                </patternFill>
              </fill>
            </x14:dxf>
          </x14:cfRule>
          <x14:cfRule type="expression" priority="42" id="{E43CA642-8889-4078-BD40-9B531E2A063F}">
            <xm:f>FIND($CY10,'入力フォームマスタ（複数一括申請）'!$B$5)</xm:f>
            <x14:dxf>
              <fill>
                <patternFill>
                  <bgColor rgb="FFFFCCCC"/>
                </patternFill>
              </fill>
            </x14:dxf>
          </x14:cfRule>
          <xm:sqref>BL10:BL59</xm:sqref>
        </x14:conditionalFormatting>
        <x14:conditionalFormatting xmlns:xm="http://schemas.microsoft.com/office/excel/2006/main">
          <x14:cfRule type="cellIs" priority="41" operator="notEqual" id="{B178A2BA-4E62-48D7-9736-6F4D6F34A0F8}">
            <xm:f>'入力フォームマスタ（複数一括申請）'!$AA$4</xm:f>
            <x14:dxf>
              <fill>
                <patternFill patternType="none">
                  <bgColor auto="1"/>
                </patternFill>
              </fill>
            </x14:dxf>
          </x14:cfRule>
          <x14:cfRule type="expression" priority="39" id="{1F16E732-89F5-405B-93A6-C8DCC89DB341}">
            <xm:f>FIND($CZ10,'入力フォームマスタ（複数一括申請）'!$B$5)</xm:f>
            <x14:dxf>
              <fill>
                <patternFill>
                  <bgColor rgb="FFFFCCCC"/>
                </patternFill>
              </fill>
            </x14:dxf>
          </x14:cfRule>
          <xm:sqref>BM10:BM59</xm:sqref>
        </x14:conditionalFormatting>
        <x14:conditionalFormatting xmlns:xm="http://schemas.microsoft.com/office/excel/2006/main">
          <x14:cfRule type="cellIs" priority="38" operator="notEqual" id="{DC7F4D74-90DC-4D94-AA97-461E3508ECD4}">
            <xm:f>'入力フォームマスタ（複数一括申請）'!$AB$4</xm:f>
            <x14:dxf>
              <fill>
                <patternFill patternType="none">
                  <bgColor auto="1"/>
                </patternFill>
              </fill>
            </x14:dxf>
          </x14:cfRule>
          <x14:cfRule type="expression" priority="36" id="{597AA417-F687-4C0C-BE55-0A898A13EB0F}">
            <xm:f>FIND($DA10,'入力フォームマスタ（複数一括申請）'!$B$5)</xm:f>
            <x14:dxf>
              <fill>
                <patternFill>
                  <bgColor rgb="FFFFCCCC"/>
                </patternFill>
              </fill>
            </x14:dxf>
          </x14:cfRule>
          <xm:sqref>BN10:BN59</xm:sqref>
        </x14:conditionalFormatting>
        <x14:conditionalFormatting xmlns:xm="http://schemas.microsoft.com/office/excel/2006/main">
          <x14:cfRule type="cellIs" priority="35" operator="notEqual" id="{AC1470A9-1FFE-47C1-84A3-98EEB2EB65FA}">
            <xm:f>'入力フォームマスタ（複数一括申請）'!$E$19</xm:f>
            <x14:dxf>
              <fill>
                <patternFill patternType="none">
                  <bgColor auto="1"/>
                </patternFill>
              </fill>
            </x14:dxf>
          </x14:cfRule>
          <x14:cfRule type="expression" priority="33" id="{67287B89-09D9-4032-92D1-E9FACD5704A9}">
            <xm:f>FIND($DB10,'入力フォームマスタ（複数一括申請）'!$B$5)</xm:f>
            <x14:dxf>
              <fill>
                <patternFill>
                  <bgColor rgb="FFFFCCCC"/>
                </patternFill>
              </fill>
            </x14:dxf>
          </x14:cfRule>
          <xm:sqref>BO10:BO59</xm:sqref>
        </x14:conditionalFormatting>
        <x14:conditionalFormatting xmlns:xm="http://schemas.microsoft.com/office/excel/2006/main">
          <x14:cfRule type="cellIs" priority="32" operator="notEqual" id="{C46C48B2-6513-48BC-AD51-A24DAEC5D78A}">
            <xm:f>'入力フォームマスタ（複数一括申請）'!$AD$4</xm:f>
            <x14:dxf>
              <fill>
                <patternFill patternType="none">
                  <bgColor auto="1"/>
                </patternFill>
              </fill>
            </x14:dxf>
          </x14:cfRule>
          <x14:cfRule type="expression" priority="30" id="{0D57CB68-12CE-4988-A72C-A5112502E05C}">
            <xm:f>FIND($DC10,'入力フォームマスタ（複数一括申請）'!$B$5)</xm:f>
            <x14:dxf>
              <fill>
                <patternFill>
                  <bgColor rgb="FFFFCCCC"/>
                </patternFill>
              </fill>
            </x14:dxf>
          </x14:cfRule>
          <xm:sqref>BP10:BP59</xm:sqref>
        </x14:conditionalFormatting>
        <x14:conditionalFormatting xmlns:xm="http://schemas.microsoft.com/office/excel/2006/main">
          <x14:cfRule type="expression" priority="26" id="{91A424A3-65FA-40AA-8F3F-21B3FD26CA68}">
            <xm:f>FIND($DD10,'入力フォームマスタ（複数一括申請）'!$B$5)</xm:f>
            <x14:dxf>
              <fill>
                <patternFill>
                  <bgColor rgb="FFFFCCCC"/>
                </patternFill>
              </fill>
            </x14:dxf>
          </x14:cfRule>
          <x14:cfRule type="cellIs" priority="29" operator="notEqual" id="{948DFDEC-2E7A-4678-9529-F3D7945D8566}">
            <xm:f>'入力フォームマスタ（複数一括申請）'!$AE$4</xm:f>
            <x14:dxf>
              <fill>
                <patternFill patternType="none">
                  <bgColor auto="1"/>
                </patternFill>
              </fill>
            </x14:dxf>
          </x14:cfRule>
          <xm:sqref>BQ10:BQ59</xm:sqref>
        </x14:conditionalFormatting>
        <x14:conditionalFormatting xmlns:xm="http://schemas.microsoft.com/office/excel/2006/main">
          <x14:cfRule type="expression" priority="24" id="{6687C54B-687F-43DF-A6E6-3118032CAAAD}">
            <xm:f>FIND($DE10,'入力フォームマスタ（複数一括申請）'!$B$5)</xm:f>
            <x14:dxf>
              <fill>
                <patternFill>
                  <bgColor rgb="FFFFCCCC"/>
                </patternFill>
              </fill>
            </x14:dxf>
          </x14:cfRule>
          <xm:sqref>BX10:BX59</xm:sqref>
        </x14:conditionalFormatting>
        <x14:conditionalFormatting xmlns:xm="http://schemas.microsoft.com/office/excel/2006/main">
          <x14:cfRule type="expression" priority="21" id="{2ED41770-8781-4236-ADB5-FF325D21A380}">
            <xm:f>FIND($DF9,'入力フォームマスタ（複数一括申請）'!$B$5)</xm:f>
            <x14:dxf>
              <fill>
                <patternFill>
                  <bgColor rgb="FFFFCCCC"/>
                </patternFill>
              </fill>
            </x14:dxf>
          </x14:cfRule>
          <xm:sqref>BY9:BY59</xm:sqref>
        </x14:conditionalFormatting>
        <x14:conditionalFormatting xmlns:xm="http://schemas.microsoft.com/office/excel/2006/main">
          <x14:cfRule type="expression" priority="18" id="{B3925FF7-1AF9-4CC4-8E1A-8F5809DB909D}">
            <xm:f>FIND($DG10,'入力フォームマスタ（複数一括申請）'!$B$5)</xm:f>
            <x14:dxf>
              <fill>
                <patternFill>
                  <bgColor rgb="FFFFCCCC"/>
                </patternFill>
              </fill>
            </x14:dxf>
          </x14:cfRule>
          <xm:sqref>BZ10:BZ59</xm:sqref>
        </x14:conditionalFormatting>
        <x14:conditionalFormatting xmlns:xm="http://schemas.microsoft.com/office/excel/2006/main">
          <x14:cfRule type="expression" priority="15" id="{13C4A240-0483-481D-8D7B-D71F5FF45042}">
            <xm:f>FIND($DH10,'入力フォームマスタ（複数一括申請）'!$B$5)</xm:f>
            <x14:dxf>
              <fill>
                <patternFill>
                  <bgColor rgb="FFFFCCCC"/>
                </patternFill>
              </fill>
            </x14:dxf>
          </x14:cfRule>
          <xm:sqref>CA10:CA59</xm:sqref>
        </x14:conditionalFormatting>
        <x14:conditionalFormatting xmlns:xm="http://schemas.microsoft.com/office/excel/2006/main">
          <x14:cfRule type="expression" priority="12" id="{23B1A729-773C-4DA6-913C-8200568D868E}">
            <xm:f>FIND($DI10,'入力フォームマスタ（複数一括申請）'!$B$5)</xm:f>
            <x14:dxf>
              <fill>
                <patternFill>
                  <bgColor rgb="FFFFCCCC"/>
                </patternFill>
              </fill>
            </x14:dxf>
          </x14:cfRule>
          <xm:sqref>CB10:CB59</xm:sqref>
        </x14:conditionalFormatting>
        <x14:conditionalFormatting xmlns:xm="http://schemas.microsoft.com/office/excel/2006/main">
          <x14:cfRule type="expression" priority="6" id="{E9490F9B-506B-4D97-90D0-E91F5D89CCB3}">
            <xm:f>FIND($DJ10,'入力フォームマスタ（複数一括申請）'!$B$5)</xm:f>
            <x14:dxf>
              <fill>
                <patternFill>
                  <bgColor rgb="FFFFCCCC"/>
                </patternFill>
              </fill>
            </x14:dxf>
          </x14:cfRule>
          <xm:sqref>CC10:CC59</xm:sqref>
        </x14:conditionalFormatting>
        <x14:conditionalFormatting xmlns:xm="http://schemas.microsoft.com/office/excel/2006/main">
          <x14:cfRule type="expression" priority="9" id="{C3ABDCF9-4BB7-4628-BE46-68C0389881D5}">
            <xm:f>FIND($DK9,'入力フォームマスタ（複数一括申請）'!$B$5)</xm:f>
            <x14:dxf>
              <fill>
                <patternFill>
                  <bgColor rgb="FFFFCCCC"/>
                </patternFill>
              </fill>
            </x14:dxf>
          </x14:cfRule>
          <xm:sqref>CD9:CD59</xm:sqref>
        </x14:conditionalFormatting>
      </x14:conditionalFormattings>
    </ext>
    <ext xmlns:x14="http://schemas.microsoft.com/office/spreadsheetml/2009/9/main" uri="{CCE6A557-97BC-4b89-ADB6-D9C93CAAB3DF}">
      <x14:dataValidations xmlns:xm="http://schemas.microsoft.com/office/excel/2006/main" xWindow="1230" yWindow="711" count="7">
        <x14:dataValidation type="list" allowBlank="1" showInputMessage="1" showErrorMessage="1" xr:uid="{8385462B-F63A-4CA8-A230-04FA53F9A30D}">
          <x14:formula1>
            <xm:f>'入力フォームマスタ（複数一括申請）'!$B$16:$B$22</xm:f>
          </x14:formula1>
          <xm:sqref>D9</xm:sqref>
        </x14:dataValidation>
        <x14:dataValidation type="list" allowBlank="1" showInputMessage="1" showErrorMessage="1" xr:uid="{417DAF13-052B-41CB-9B3D-E213697A4834}">
          <x14:formula1>
            <xm:f>'入力フォームマスタ（複数一括申請）'!$C$16:$C$24</xm:f>
          </x14:formula1>
          <xm:sqref>H9</xm:sqref>
        </x14:dataValidation>
        <x14:dataValidation type="list" imeMode="halfAlpha" allowBlank="1" showInputMessage="1" showErrorMessage="1" xr:uid="{BE5947C3-1A83-4957-9B5F-81CF90BE2465}">
          <x14:formula1>
            <xm:f>'入力フォームマスタ（複数一括申請）'!$D$16</xm:f>
          </x14:formula1>
          <xm:sqref>AI9</xm:sqref>
        </x14:dataValidation>
        <x14:dataValidation type="list" allowBlank="1" showInputMessage="1" showErrorMessage="1" xr:uid="{CE7AC958-977A-48EF-A791-5AC39C4CB193}">
          <x14:formula1>
            <xm:f>'入力フォームマスタ（複数一括申請）'!$E$16:$E$19</xm:f>
          </x14:formula1>
          <xm:sqref>BO9</xm:sqref>
        </x14:dataValidation>
        <x14:dataValidation type="list" allowBlank="1" showInputMessage="1" showErrorMessage="1" promptTitle="【入力区分】　　　　　　　　　　　　　　　　　　　　＜選択＞" prompt="入力区分を選択し、E列以降の必要項目を入力してください。" xr:uid="{2B89C12F-7E08-4908-A21B-6CCB4C66D67C}">
          <x14:formula1>
            <xm:f>'入力フォームマスタ（複数一括申請）'!$B$16:$B$22</xm:f>
          </x14:formula1>
          <xm:sqref>D10:D59</xm:sqref>
        </x14:dataValidation>
        <x14:dataValidation type="list" imeMode="halfAlpha" allowBlank="1" showInputMessage="1" showErrorMessage="1" promptTitle="【支払通知メール配信】　　　　　　　　　　　　　　　　　＜選択＞" prompt="支払通知メール配信を希望する場合、「1:配信希望」を選択_x000a_してください。_x000a_希望しない場合は「空白」としてください。" xr:uid="{478C0017-6D79-4B71-9925-6573E128895F}">
          <x14:formula1>
            <xm:f>'入力フォームマスタ（複数一括申請）'!$D$16</xm:f>
          </x14:formula1>
          <xm:sqref>AI10:AI59</xm:sqref>
        </x14:dataValidation>
        <x14:dataValidation type="list" allowBlank="1" showInputMessage="1" showErrorMessage="1" promptTitle="【預金種別】　　　　　　　　　　＜選択＞" prompt="プルダウンより選択してください。" xr:uid="{DBF6F69C-2281-4DD5-A696-EAFABEE4A2EF}">
          <x14:formula1>
            <xm:f>'入力フォームマスタ（複数一括申請）'!$E$16:$E$19</xm:f>
          </x14:formula1>
          <xm:sqref>BO10:BO59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76C9C-BBD1-49B0-A3F3-B52F10AC9975}">
  <sheetPr>
    <tabColor theme="0" tint="-0.249977111117893"/>
    <pageSetUpPr fitToPage="1"/>
  </sheetPr>
  <dimension ref="A1:L126"/>
  <sheetViews>
    <sheetView view="pageBreakPreview" zoomScaleNormal="100" zoomScaleSheetLayoutView="100" workbookViewId="0">
      <selection activeCell="I4" sqref="I4"/>
    </sheetView>
  </sheetViews>
  <sheetFormatPr defaultColWidth="9" defaultRowHeight="18.75" outlineLevelRow="1" x14ac:dyDescent="0.4"/>
  <cols>
    <col min="1" max="1" width="1.25" style="229" customWidth="1"/>
    <col min="2" max="2" width="3.75" style="229" customWidth="1"/>
    <col min="3" max="3" width="8.75" style="229" customWidth="1"/>
    <col min="4" max="4" width="25" style="229" customWidth="1"/>
    <col min="5" max="5" width="6.25" style="229" customWidth="1"/>
    <col min="6" max="6" width="8.75" style="229" customWidth="1"/>
    <col min="7" max="7" width="52.5" style="229" customWidth="1"/>
    <col min="8" max="8" width="10" style="293" hidden="1" customWidth="1"/>
    <col min="9" max="9" width="5" style="228" customWidth="1"/>
    <col min="10" max="10" width="1.25" style="166" customWidth="1"/>
    <col min="11" max="11" width="117.5" style="166" hidden="1" customWidth="1"/>
    <col min="12" max="12" width="42.5" style="229" customWidth="1"/>
    <col min="13" max="16384" width="9" style="229"/>
  </cols>
  <sheetData>
    <row r="1" spans="1:12" ht="18.75" customHeight="1" x14ac:dyDescent="0.4">
      <c r="A1" s="530" t="str">
        <f>IFERROR(IF($B$8&gt;7,"振 込 依 頼 書",VLOOKUP($B$8,入力フォームマスタ!$A$3:$D$9,2,FALSE))," 振 込 依 頼 書")</f>
        <v>振 込 依 頼 書</v>
      </c>
      <c r="B1" s="530"/>
      <c r="C1" s="530"/>
      <c r="D1" s="530"/>
      <c r="E1" s="530"/>
      <c r="F1" s="530"/>
      <c r="G1" s="530"/>
      <c r="H1" s="123"/>
      <c r="J1" s="119"/>
      <c r="K1" s="120" t="s">
        <v>432</v>
      </c>
    </row>
    <row r="2" spans="1:12" ht="7.5" customHeight="1" x14ac:dyDescent="0.4">
      <c r="A2" s="530"/>
      <c r="B2" s="530"/>
      <c r="C2" s="530"/>
      <c r="D2" s="530"/>
      <c r="E2" s="530"/>
      <c r="F2" s="530"/>
      <c r="G2" s="530"/>
      <c r="H2" s="123"/>
      <c r="J2" s="2"/>
      <c r="K2" s="165"/>
    </row>
    <row r="3" spans="1:12" ht="15" customHeight="1" x14ac:dyDescent="0.4">
      <c r="A3" s="528" t="str">
        <f>IFERROR(IF($B$8&gt;7,"Direct Deposit Request Form",VLOOKUP($B$8,入力フォームマスタ!$A$10:$D$16,2,FALSE))," Direct Deposit Request Form")</f>
        <v>Direct Deposit Request Form</v>
      </c>
      <c r="B3" s="528"/>
      <c r="C3" s="528"/>
      <c r="D3" s="528"/>
      <c r="E3" s="528"/>
      <c r="F3" s="528"/>
      <c r="G3" s="528"/>
      <c r="H3" s="126"/>
      <c r="I3" s="231" t="s">
        <v>535</v>
      </c>
      <c r="J3" s="33"/>
      <c r="K3" s="506" t="s">
        <v>128</v>
      </c>
      <c r="L3" s="590" t="s">
        <v>608</v>
      </c>
    </row>
    <row r="4" spans="1:12" ht="30" customHeight="1" x14ac:dyDescent="0.35">
      <c r="A4" s="232">
        <v>29</v>
      </c>
      <c r="B4" s="616" t="s">
        <v>460</v>
      </c>
      <c r="C4" s="617"/>
      <c r="D4" s="617"/>
      <c r="E4" s="617"/>
      <c r="F4" s="617"/>
      <c r="G4" s="617"/>
      <c r="H4" s="233"/>
      <c r="I4" s="294"/>
      <c r="J4" s="34"/>
      <c r="K4" s="506"/>
      <c r="L4" s="590"/>
    </row>
    <row r="5" spans="1:12" ht="16.5" customHeight="1" x14ac:dyDescent="0.15">
      <c r="A5" s="232">
        <v>35</v>
      </c>
      <c r="B5" s="234"/>
      <c r="C5" s="515" t="str">
        <f>IFERROR(IF($B$8&gt;7,"",IF($B$8&gt;0,(VLOOKUP($B$8,入力フォームマスタ!$A$3:$D$9,3,FALSE)),"")),"")</f>
        <v/>
      </c>
      <c r="D5" s="515"/>
      <c r="E5" s="515"/>
      <c r="F5" s="515"/>
      <c r="G5" s="515"/>
      <c r="H5" s="152"/>
      <c r="J5" s="35"/>
      <c r="K5" s="506"/>
    </row>
    <row r="6" spans="1:12" ht="13.5" customHeight="1" x14ac:dyDescent="0.4">
      <c r="A6" s="232"/>
      <c r="B6" s="234"/>
      <c r="C6" s="529" t="str">
        <f>IFERROR(IF($B$8&gt;7,"",IF($B$8&gt;0,(VLOOKUP($B$8,入力フォームマスタ!$A$10:$D$18,3,FALSE)),"")),"")</f>
        <v/>
      </c>
      <c r="D6" s="529"/>
      <c r="E6" s="529"/>
      <c r="F6" s="529"/>
      <c r="G6" s="529"/>
      <c r="H6" s="153"/>
      <c r="J6" s="35"/>
      <c r="K6" s="506"/>
    </row>
    <row r="7" spans="1:12" ht="30" customHeight="1" thickBot="1" x14ac:dyDescent="0.45">
      <c r="A7" s="232">
        <v>60.75</v>
      </c>
      <c r="B7" s="618" t="s">
        <v>131</v>
      </c>
      <c r="C7" s="618"/>
      <c r="D7" s="618"/>
      <c r="E7" s="618"/>
      <c r="F7" s="618"/>
      <c r="G7" s="618"/>
      <c r="H7" s="235"/>
      <c r="J7" s="35"/>
      <c r="K7" s="506"/>
    </row>
    <row r="8" spans="1:12" ht="24.75" hidden="1" customHeight="1" outlineLevel="1" thickTop="1" thickBot="1" x14ac:dyDescent="0.45">
      <c r="A8" s="232"/>
      <c r="B8" s="236" t="str">
        <f>IFERROR(VLOOKUP($D$9,入力フォームマスタ!$B$36:$C$42,2,FALSE),"")</f>
        <v/>
      </c>
      <c r="C8" s="237"/>
      <c r="D8" s="238"/>
      <c r="E8" s="238"/>
      <c r="F8" s="238"/>
      <c r="G8" s="238"/>
      <c r="H8" s="238"/>
      <c r="J8" s="35"/>
      <c r="K8" s="506"/>
    </row>
    <row r="9" spans="1:12" ht="30" customHeight="1" collapsed="1" thickTop="1" thickBot="1" x14ac:dyDescent="0.45">
      <c r="A9" s="232"/>
      <c r="B9" s="619" t="s">
        <v>171</v>
      </c>
      <c r="C9" s="620"/>
      <c r="D9" s="621" t="str">
        <f>IFERROR(IF(VLOOKUP($I$4,'入力フォーム（複数一括申請）'!$B:$I,3,FALSE)="","",VLOOKUP($I$4,'入力フォーム（複数一括申請）'!$B:$I,3,FALSE)),"")</f>
        <v/>
      </c>
      <c r="E9" s="621"/>
      <c r="F9" s="621"/>
      <c r="G9" s="622"/>
      <c r="H9" s="238"/>
      <c r="J9" s="35"/>
      <c r="K9" s="506"/>
    </row>
    <row r="10" spans="1:12" ht="18.75" customHeight="1" thickTop="1" x14ac:dyDescent="0.15">
      <c r="A10" s="232">
        <v>40</v>
      </c>
      <c r="B10" s="512" t="str">
        <f>IFERROR(IF($B$8&gt;6,"",IF($B$8&gt;0,(VLOOKUP($B$8,入力フォームマスタ!$A$3:$D$9,4,FALSE)),"")),"")</f>
        <v/>
      </c>
      <c r="C10" s="512" t="e">
        <v>#REF!</v>
      </c>
      <c r="D10" s="512" t="e">
        <v>#REF!</v>
      </c>
      <c r="E10" s="512" t="e">
        <v>#REF!</v>
      </c>
      <c r="F10" s="512"/>
      <c r="G10" s="512" t="e">
        <v>#REF!</v>
      </c>
      <c r="H10" s="238"/>
      <c r="J10" s="35"/>
      <c r="K10" s="506"/>
    </row>
    <row r="11" spans="1:12" ht="13.5" customHeight="1" x14ac:dyDescent="0.4">
      <c r="A11" s="232"/>
      <c r="B11" s="527" t="str">
        <f>IFERROR(IF($B$8&gt;6,"",IF($B$8&gt;0,(VLOOKUP($B$8,入力フォームマスタ!$A$10:$D$16,4,FALSE)),"")),"")</f>
        <v/>
      </c>
      <c r="C11" s="527" t="e">
        <v>#REF!</v>
      </c>
      <c r="D11" s="527" t="e">
        <v>#REF!</v>
      </c>
      <c r="E11" s="527" t="e">
        <v>#REF!</v>
      </c>
      <c r="F11" s="527"/>
      <c r="G11" s="527" t="e">
        <v>#REF!</v>
      </c>
      <c r="H11" s="238"/>
      <c r="J11" s="3"/>
      <c r="K11" s="4"/>
    </row>
    <row r="12" spans="1:12" ht="45" customHeight="1" x14ac:dyDescent="0.4">
      <c r="A12" s="232">
        <v>24.75</v>
      </c>
      <c r="B12" s="241" t="s">
        <v>122</v>
      </c>
      <c r="C12" s="623" t="s">
        <v>132</v>
      </c>
      <c r="D12" s="624"/>
      <c r="E12" s="242" t="s">
        <v>512</v>
      </c>
      <c r="F12" s="243" t="s">
        <v>133</v>
      </c>
      <c r="G12" s="244" t="s">
        <v>134</v>
      </c>
      <c r="H12" s="245" t="s">
        <v>406</v>
      </c>
      <c r="I12" s="246" t="s">
        <v>505</v>
      </c>
      <c r="J12" s="30"/>
      <c r="K12" s="23" t="s">
        <v>135</v>
      </c>
    </row>
    <row r="13" spans="1:12" ht="24.75" customHeight="1" x14ac:dyDescent="0.4">
      <c r="A13" s="232">
        <v>20</v>
      </c>
      <c r="B13" s="247" t="s">
        <v>0</v>
      </c>
      <c r="C13" s="520" t="s">
        <v>140</v>
      </c>
      <c r="D13" s="521"/>
      <c r="E13" s="248" t="s">
        <v>1</v>
      </c>
      <c r="F13" s="75" t="str">
        <f>IFERROR(IF($B$8&gt;7,"",IF($B$8&gt;0,(VLOOKUP($B$8,入力欄[#All],2,FALSE)),"")),"")</f>
        <v/>
      </c>
      <c r="G13" s="249" t="str">
        <f>IFERROR(IF(VLOOKUP($I$4,'入力フォーム（複数一括申請）'!$B:$CD,4,FALSE)="","",VLOOKUP($I$4,'入力フォーム（複数一括申請）'!$B:$CD,4,FALSE)),"")</f>
        <v/>
      </c>
      <c r="H13" s="250"/>
      <c r="I13" s="251">
        <f>LENB(G13)</f>
        <v>0</v>
      </c>
      <c r="J13" s="31"/>
      <c r="K13" s="24" t="s">
        <v>483</v>
      </c>
    </row>
    <row r="14" spans="1:12" ht="24.75" customHeight="1" x14ac:dyDescent="0.4">
      <c r="A14" s="232">
        <v>20</v>
      </c>
      <c r="B14" s="247" t="s">
        <v>2</v>
      </c>
      <c r="C14" s="520" t="s">
        <v>141</v>
      </c>
      <c r="D14" s="521"/>
      <c r="E14" s="248" t="s">
        <v>407</v>
      </c>
      <c r="F14" s="75" t="str">
        <f>IFERROR(IF($B$8&gt;7,"",IF($B$8&gt;0,(VLOOKUP($B$8,入力欄[#All],3,FALSE)),"")),"")</f>
        <v/>
      </c>
      <c r="G14" s="249" t="str">
        <f>IFERROR(IF(VLOOKUP($I$4,'入力フォーム（複数一括申請）'!$B:$CD,5,FALSE)="","",VLOOKUP($I$4,'入力フォーム（複数一括申請）'!$B:$CD,5,FALSE)),"")</f>
        <v/>
      </c>
      <c r="H14" s="250"/>
      <c r="I14" s="251">
        <f t="shared" ref="I14:I76" si="0">LENB(G14)</f>
        <v>0</v>
      </c>
      <c r="J14" s="31"/>
      <c r="K14" s="24" t="s">
        <v>484</v>
      </c>
    </row>
    <row r="15" spans="1:12" ht="18" hidden="1" customHeight="1" outlineLevel="1" x14ac:dyDescent="0.4">
      <c r="A15" s="232"/>
      <c r="B15" s="252"/>
      <c r="C15" s="614" t="s">
        <v>3</v>
      </c>
      <c r="D15" s="615"/>
      <c r="E15" s="253" t="s">
        <v>4</v>
      </c>
      <c r="F15" s="83"/>
      <c r="G15" s="249"/>
      <c r="H15" s="250"/>
      <c r="I15" s="251">
        <f t="shared" si="0"/>
        <v>0</v>
      </c>
      <c r="J15" s="31"/>
      <c r="K15" s="25"/>
    </row>
    <row r="16" spans="1:12" ht="24.75" customHeight="1" collapsed="1" x14ac:dyDescent="0.4">
      <c r="A16" s="232">
        <v>20</v>
      </c>
      <c r="B16" s="247" t="s">
        <v>6</v>
      </c>
      <c r="C16" s="520" t="s">
        <v>142</v>
      </c>
      <c r="D16" s="521"/>
      <c r="E16" s="248" t="s">
        <v>7</v>
      </c>
      <c r="F16" s="75" t="str">
        <f>IFERROR(IF($B$8&gt;7,"",IF($B$8&gt;0,(VLOOKUP($B$8,入力欄[#All],4,FALSE)),"")),"")</f>
        <v/>
      </c>
      <c r="G16" s="249" t="str">
        <f>IFERROR(IF(VLOOKUP($I$4,'入力フォーム（複数一括申請）'!$B:$CD,7,FALSE)="","",VLOOKUP($I$4,'入力フォーム（複数一括申請）'!$B:$CD,7,FALSE)),"")</f>
        <v/>
      </c>
      <c r="H16" s="250"/>
      <c r="I16" s="251"/>
      <c r="J16" s="31"/>
      <c r="K16" s="29" t="s">
        <v>421</v>
      </c>
    </row>
    <row r="17" spans="1:11" ht="18" hidden="1" customHeight="1" outlineLevel="1" x14ac:dyDescent="0.4">
      <c r="A17" s="232"/>
      <c r="B17" s="252"/>
      <c r="C17" s="614" t="s">
        <v>8</v>
      </c>
      <c r="D17" s="615"/>
      <c r="E17" s="254" t="s">
        <v>164</v>
      </c>
      <c r="F17" s="83"/>
      <c r="G17" s="249"/>
      <c r="H17" s="250"/>
      <c r="I17" s="251">
        <f t="shared" si="0"/>
        <v>0</v>
      </c>
      <c r="J17" s="31"/>
      <c r="K17" s="25"/>
    </row>
    <row r="18" spans="1:11" ht="24.75" customHeight="1" collapsed="1" x14ac:dyDescent="0.4">
      <c r="A18" s="232">
        <v>20</v>
      </c>
      <c r="B18" s="247" t="s">
        <v>9</v>
      </c>
      <c r="C18" s="520" t="s">
        <v>143</v>
      </c>
      <c r="D18" s="521"/>
      <c r="E18" s="248" t="s">
        <v>506</v>
      </c>
      <c r="F18" s="75" t="str">
        <f>IFERROR(IF($B$8&gt;7,"",IF($B$8&gt;0,(VLOOKUP($B$8,入力欄[#All],5,FALSE)),"")),"")</f>
        <v/>
      </c>
      <c r="G18" s="249" t="str">
        <f>IFERROR(IF(VLOOKUP($I$4,'入力フォーム（複数一括申請）'!$B:$CD,8,FALSE)="","",VLOOKUP($I$4,'入力フォーム（複数一括申請）'!$B:$CD,8,FALSE)),"")</f>
        <v/>
      </c>
      <c r="H18" s="250"/>
      <c r="I18" s="251">
        <f t="shared" si="0"/>
        <v>0</v>
      </c>
      <c r="J18" s="31"/>
      <c r="K18" s="29" t="s">
        <v>165</v>
      </c>
    </row>
    <row r="19" spans="1:11" ht="24.75" customHeight="1" x14ac:dyDescent="0.4">
      <c r="A19" s="232">
        <v>36</v>
      </c>
      <c r="B19" s="247" t="s">
        <v>10</v>
      </c>
      <c r="C19" s="520" t="s">
        <v>144</v>
      </c>
      <c r="D19" s="521"/>
      <c r="E19" s="248" t="s">
        <v>507</v>
      </c>
      <c r="F19" s="75" t="str">
        <f>IFERROR(IF($B$8&gt;7,"",IF($B$8&gt;0,(VLOOKUP($B$8,入力欄[#All],6,FALSE)),"")),"")</f>
        <v/>
      </c>
      <c r="G19" s="249" t="str">
        <f>IFERROR(IF(VLOOKUP($I$4,'入力フォーム（複数一括申請）'!$B:$CD,9,FALSE)="","",VLOOKUP($I$4,'入力フォーム（複数一括申請）'!$B:$CD,9,FALSE)),"")</f>
        <v/>
      </c>
      <c r="H19" s="250"/>
      <c r="I19" s="251">
        <f t="shared" si="0"/>
        <v>0</v>
      </c>
      <c r="J19" s="507"/>
      <c r="K19" s="544" t="s">
        <v>553</v>
      </c>
    </row>
    <row r="20" spans="1:11" ht="18" hidden="1" customHeight="1" outlineLevel="1" x14ac:dyDescent="0.4">
      <c r="A20" s="232"/>
      <c r="B20" s="252"/>
      <c r="C20" s="614" t="s">
        <v>12</v>
      </c>
      <c r="D20" s="615"/>
      <c r="E20" s="253" t="s">
        <v>13</v>
      </c>
      <c r="F20" s="83"/>
      <c r="G20" s="249"/>
      <c r="H20" s="250"/>
      <c r="I20" s="251">
        <f t="shared" si="0"/>
        <v>0</v>
      </c>
      <c r="J20" s="508"/>
      <c r="K20" s="545"/>
    </row>
    <row r="21" spans="1:11" ht="24.75" customHeight="1" collapsed="1" x14ac:dyDescent="0.4">
      <c r="A21" s="232">
        <v>20</v>
      </c>
      <c r="B21" s="247" t="s">
        <v>15</v>
      </c>
      <c r="C21" s="520" t="s">
        <v>145</v>
      </c>
      <c r="D21" s="521"/>
      <c r="E21" s="248" t="s">
        <v>507</v>
      </c>
      <c r="F21" s="75" t="str">
        <f>IFERROR(IF($B$8&gt;7,"",IF($B$8&gt;0,(VLOOKUP($B$8,入力欄[#All],7,FALSE)),"")),"")</f>
        <v/>
      </c>
      <c r="G21" s="249" t="str">
        <f>IFERROR(IF(VLOOKUP($I$4,'入力フォーム（複数一括申請）'!$B:$CD,11,FALSE)="","",VLOOKUP($I$4,'入力フォーム（複数一括申請）'!$B:$CD,11,FALSE)),"")</f>
        <v/>
      </c>
      <c r="H21" s="250"/>
      <c r="I21" s="251">
        <f t="shared" si="0"/>
        <v>0</v>
      </c>
      <c r="J21" s="508"/>
      <c r="K21" s="545"/>
    </row>
    <row r="22" spans="1:11" ht="24.75" customHeight="1" x14ac:dyDescent="0.4">
      <c r="A22" s="232">
        <v>20</v>
      </c>
      <c r="B22" s="247" t="s">
        <v>16</v>
      </c>
      <c r="C22" s="520" t="s">
        <v>146</v>
      </c>
      <c r="D22" s="521"/>
      <c r="E22" s="248" t="s">
        <v>508</v>
      </c>
      <c r="F22" s="75" t="str">
        <f>IFERROR(IF($B$8&gt;7,"",IF($B$8&gt;0,(VLOOKUP($B$8,入力欄[#All],8,FALSE)),"")),"")</f>
        <v/>
      </c>
      <c r="G22" s="249" t="str">
        <f>IFERROR(IF(VLOOKUP($I$4,'入力フォーム（複数一括申請）'!$B:$CD,12,FALSE)="","",VLOOKUP($I$4,'入力フォーム（複数一括申請）'!$B:$CD,12,FALSE)),"")</f>
        <v/>
      </c>
      <c r="H22" s="250"/>
      <c r="I22" s="251">
        <f t="shared" si="0"/>
        <v>0</v>
      </c>
      <c r="J22" s="509"/>
      <c r="K22" s="546"/>
    </row>
    <row r="23" spans="1:11" ht="18" hidden="1" customHeight="1" outlineLevel="1" x14ac:dyDescent="0.4">
      <c r="A23" s="232"/>
      <c r="B23" s="255"/>
      <c r="C23" s="614" t="s">
        <v>18</v>
      </c>
      <c r="D23" s="615"/>
      <c r="E23" s="253" t="s">
        <v>19</v>
      </c>
      <c r="F23" s="83"/>
      <c r="G23" s="249"/>
      <c r="H23" s="250"/>
      <c r="I23" s="251">
        <f t="shared" si="0"/>
        <v>0</v>
      </c>
      <c r="J23" s="31"/>
      <c r="K23" s="25"/>
    </row>
    <row r="24" spans="1:11" ht="18" hidden="1" customHeight="1" outlineLevel="1" x14ac:dyDescent="0.4">
      <c r="A24" s="232"/>
      <c r="B24" s="255"/>
      <c r="C24" s="614" t="s">
        <v>234</v>
      </c>
      <c r="D24" s="615"/>
      <c r="E24" s="253" t="s">
        <v>20</v>
      </c>
      <c r="F24" s="83"/>
      <c r="G24" s="249"/>
      <c r="H24" s="250"/>
      <c r="I24" s="251">
        <f t="shared" si="0"/>
        <v>0</v>
      </c>
      <c r="J24" s="31"/>
      <c r="K24" s="25"/>
    </row>
    <row r="25" spans="1:11" ht="18" hidden="1" customHeight="1" outlineLevel="1" x14ac:dyDescent="0.4">
      <c r="A25" s="232"/>
      <c r="B25" s="255"/>
      <c r="C25" s="614" t="s">
        <v>21</v>
      </c>
      <c r="D25" s="615"/>
      <c r="E25" s="253" t="s">
        <v>22</v>
      </c>
      <c r="F25" s="83"/>
      <c r="G25" s="249"/>
      <c r="H25" s="250"/>
      <c r="I25" s="251">
        <f t="shared" si="0"/>
        <v>0</v>
      </c>
      <c r="J25" s="31"/>
      <c r="K25" s="25"/>
    </row>
    <row r="26" spans="1:11" ht="24.75" customHeight="1" collapsed="1" x14ac:dyDescent="0.15">
      <c r="A26" s="232">
        <v>20</v>
      </c>
      <c r="B26" s="611" t="s">
        <v>23</v>
      </c>
      <c r="C26" s="256" t="str">
        <f>IF(OR($G$16=入力フォームマスタ!$D$20,$G$16=入力フォームマスタ!$D$25),"所在地","居所")</f>
        <v>居所</v>
      </c>
      <c r="D26" s="257" t="s">
        <v>147</v>
      </c>
      <c r="E26" s="248" t="s">
        <v>528</v>
      </c>
      <c r="F26" s="75" t="str">
        <f>IFERROR(IF($B$8&gt;7,"",IF($B$8&gt;0,(VLOOKUP($B$8,入力欄[#All],9,FALSE)),"")),"")</f>
        <v/>
      </c>
      <c r="G26" s="249" t="str">
        <f>IFERROR(IF(VLOOKUP($I$4,'入力フォーム（複数一括申請）'!$B:$CD,16,FALSE)="","",VLOOKUP($I$4,'入力フォーム（複数一括申請）'!$B:$CD,16,FALSE)),"")</f>
        <v/>
      </c>
      <c r="H26" s="258"/>
      <c r="I26" s="251">
        <f t="shared" si="0"/>
        <v>0</v>
      </c>
      <c r="J26" s="31"/>
      <c r="K26" s="29" t="s">
        <v>408</v>
      </c>
    </row>
    <row r="27" spans="1:11" ht="24.75" customHeight="1" x14ac:dyDescent="0.4">
      <c r="A27" s="232">
        <v>20</v>
      </c>
      <c r="B27" s="612"/>
      <c r="C27" s="259" t="str">
        <f>IF(OR($G$16=入力フォームマスタ!$D$20,$G$16=入力フォームマスタ!$D$25),"Location","Residence")</f>
        <v>Residence</v>
      </c>
      <c r="D27" s="257" t="s">
        <v>148</v>
      </c>
      <c r="E27" s="248" t="s">
        <v>508</v>
      </c>
      <c r="F27" s="75" t="str">
        <f>IFERROR(IF($B$8&gt;7,"",IF($B$8&gt;0,(VLOOKUP($B$8,入力欄[#All],9,FALSE)),"")),"")</f>
        <v/>
      </c>
      <c r="G27" s="249" t="str">
        <f>IFERROR(IF(VLOOKUP($I$4,'入力フォーム（複数一括申請）'!$B:$CD,17,FALSE)="","",VLOOKUP($I$4,'入力フォーム（複数一括申請）'!$B:$CD,17,FALSE)),"")</f>
        <v/>
      </c>
      <c r="H27" s="250"/>
      <c r="I27" s="251">
        <f t="shared" si="0"/>
        <v>0</v>
      </c>
      <c r="J27" s="31"/>
      <c r="K27" s="36" t="s">
        <v>129</v>
      </c>
    </row>
    <row r="28" spans="1:11" ht="24.75" customHeight="1" x14ac:dyDescent="0.4">
      <c r="A28" s="232">
        <v>20</v>
      </c>
      <c r="B28" s="613"/>
      <c r="C28" s="260"/>
      <c r="D28" s="257" t="s">
        <v>149</v>
      </c>
      <c r="E28" s="248" t="s">
        <v>508</v>
      </c>
      <c r="F28" s="75" t="str">
        <f>IFERROR(IF($B$8&gt;7,"",IF($B$8&gt;0,(VLOOKUP($B$8,入力欄[#All],9,FALSE)),"")),"")</f>
        <v/>
      </c>
      <c r="G28" s="249" t="str">
        <f>IFERROR(IF(VLOOKUP($I$4,'入力フォーム（複数一括申請）'!$B:$CD,18,FALSE)="","",VLOOKUP($I$4,'入力フォーム（複数一括申請）'!$B:$CD,18,FALSE)),"")</f>
        <v/>
      </c>
      <c r="H28" s="250"/>
      <c r="I28" s="251">
        <f t="shared" si="0"/>
        <v>0</v>
      </c>
      <c r="J28" s="31"/>
      <c r="K28" s="29" t="s">
        <v>130</v>
      </c>
    </row>
    <row r="29" spans="1:11" ht="24.75" customHeight="1" x14ac:dyDescent="0.4">
      <c r="A29" s="232">
        <v>20</v>
      </c>
      <c r="B29" s="247" t="s">
        <v>24</v>
      </c>
      <c r="C29" s="520" t="s">
        <v>150</v>
      </c>
      <c r="D29" s="521"/>
      <c r="E29" s="248" t="s">
        <v>509</v>
      </c>
      <c r="F29" s="75" t="str">
        <f>IFERROR(IF($B$8&gt;7,"",IF($B$8&gt;0,(VLOOKUP($B$8,入力欄[#All],10,FALSE)),"")),"")</f>
        <v/>
      </c>
      <c r="G29" s="249" t="str">
        <f>IFERROR(IF(VLOOKUP($I$4,'入力フォーム（複数一括申請）'!$B:$CD,19,FALSE)="","",VLOOKUP($I$4,'入力フォーム（複数一括申請）'!$B:$CD,19,FALSE)),"")</f>
        <v/>
      </c>
      <c r="H29" s="250"/>
      <c r="I29" s="251">
        <f t="shared" si="0"/>
        <v>0</v>
      </c>
      <c r="J29" s="31"/>
      <c r="K29" s="29" t="s">
        <v>408</v>
      </c>
    </row>
    <row r="30" spans="1:11" ht="24.75" customHeight="1" x14ac:dyDescent="0.4">
      <c r="A30" s="232">
        <v>20</v>
      </c>
      <c r="B30" s="247" t="s">
        <v>14</v>
      </c>
      <c r="C30" s="520" t="s">
        <v>151</v>
      </c>
      <c r="D30" s="521"/>
      <c r="E30" s="248" t="s">
        <v>509</v>
      </c>
      <c r="F30" s="75" t="str">
        <f>IFERROR(IF($B$8&gt;7,"",IF($B$8&gt;0,(VLOOKUP($B$8,入力欄[#All],11,FALSE)),"")),"")</f>
        <v/>
      </c>
      <c r="G30" s="249" t="str">
        <f>IFERROR(IF(VLOOKUP($I$4,'入力フォーム（複数一括申請）'!$B:$CD,20,FALSE)="","",VLOOKUP($I$4,'入力フォーム（複数一括申請）'!$B:$CD,20,FALSE)),"")</f>
        <v/>
      </c>
      <c r="H30" s="250"/>
      <c r="I30" s="251">
        <f t="shared" si="0"/>
        <v>0</v>
      </c>
      <c r="J30" s="31"/>
      <c r="K30" s="29" t="s">
        <v>408</v>
      </c>
    </row>
    <row r="31" spans="1:11" ht="18" hidden="1" customHeight="1" outlineLevel="1" x14ac:dyDescent="0.4">
      <c r="A31" s="232"/>
      <c r="B31" s="252"/>
      <c r="C31" s="614" t="s">
        <v>25</v>
      </c>
      <c r="D31" s="615"/>
      <c r="E31" s="254" t="s">
        <v>164</v>
      </c>
      <c r="F31" s="83"/>
      <c r="G31" s="249"/>
      <c r="H31" s="250"/>
      <c r="I31" s="251">
        <f t="shared" si="0"/>
        <v>0</v>
      </c>
      <c r="J31" s="31"/>
      <c r="K31" s="25"/>
    </row>
    <row r="32" spans="1:11" ht="41.25" customHeight="1" collapsed="1" x14ac:dyDescent="0.4">
      <c r="A32" s="232">
        <v>24</v>
      </c>
      <c r="B32" s="247" t="s">
        <v>26</v>
      </c>
      <c r="C32" s="520" t="s">
        <v>152</v>
      </c>
      <c r="D32" s="521"/>
      <c r="E32" s="248" t="s">
        <v>506</v>
      </c>
      <c r="F32" s="75" t="str">
        <f>IF($G$44=入力フォームマスタ!$E$20,入力フォームマスタ!$H$5,IFERROR(IF($B$8&gt;7,"",IF($B$8&gt;0,(VLOOKUP($B$8,入力欄[#All],12,FALSE)),"")),""))</f>
        <v/>
      </c>
      <c r="G32" s="296" t="str">
        <f>IFERROR(IF(VLOOKUP($I$4,'入力フォーム（複数一括申請）'!$B:$CD,22,FALSE)="","",VLOOKUP($I$4,'入力フォーム（複数一括申請）'!$B:$CD,22,FALSE)),"")</f>
        <v/>
      </c>
      <c r="H32" s="250"/>
      <c r="I32" s="251">
        <f t="shared" si="0"/>
        <v>0</v>
      </c>
      <c r="J32" s="31"/>
      <c r="K32" s="36" t="s">
        <v>485</v>
      </c>
    </row>
    <row r="33" spans="1:11" ht="18" hidden="1" customHeight="1" outlineLevel="1" x14ac:dyDescent="0.4">
      <c r="A33" s="232">
        <v>20</v>
      </c>
      <c r="B33" s="261"/>
      <c r="C33" s="605" t="s">
        <v>27</v>
      </c>
      <c r="D33" s="606"/>
      <c r="E33" s="254" t="s">
        <v>22</v>
      </c>
      <c r="F33" s="83"/>
      <c r="G33" s="249"/>
      <c r="H33" s="250"/>
      <c r="I33" s="251">
        <f t="shared" si="0"/>
        <v>0</v>
      </c>
      <c r="J33" s="31"/>
      <c r="K33" s="84" t="s">
        <v>28</v>
      </c>
    </row>
    <row r="34" spans="1:11" ht="18" hidden="1" customHeight="1" outlineLevel="1" x14ac:dyDescent="0.4">
      <c r="A34" s="232"/>
      <c r="B34" s="261"/>
      <c r="C34" s="605" t="s">
        <v>29</v>
      </c>
      <c r="D34" s="606"/>
      <c r="E34" s="254" t="s">
        <v>22</v>
      </c>
      <c r="F34" s="83"/>
      <c r="G34" s="249"/>
      <c r="H34" s="250"/>
      <c r="I34" s="251">
        <f t="shared" si="0"/>
        <v>0</v>
      </c>
      <c r="J34" s="31"/>
      <c r="K34" s="25"/>
    </row>
    <row r="35" spans="1:11" ht="18" hidden="1" customHeight="1" outlineLevel="1" x14ac:dyDescent="0.4">
      <c r="A35" s="232"/>
      <c r="B35" s="261"/>
      <c r="C35" s="605" t="s">
        <v>235</v>
      </c>
      <c r="D35" s="606"/>
      <c r="E35" s="254" t="s">
        <v>22</v>
      </c>
      <c r="F35" s="83"/>
      <c r="G35" s="249"/>
      <c r="H35" s="250"/>
      <c r="I35" s="251">
        <f t="shared" si="0"/>
        <v>0</v>
      </c>
      <c r="J35" s="31"/>
      <c r="K35" s="25"/>
    </row>
    <row r="36" spans="1:11" ht="18" hidden="1" customHeight="1" outlineLevel="1" x14ac:dyDescent="0.4">
      <c r="A36" s="232"/>
      <c r="B36" s="261"/>
      <c r="C36" s="605" t="s">
        <v>236</v>
      </c>
      <c r="D36" s="606"/>
      <c r="E36" s="254" t="s">
        <v>22</v>
      </c>
      <c r="F36" s="83"/>
      <c r="G36" s="249"/>
      <c r="H36" s="250"/>
      <c r="I36" s="251">
        <f t="shared" si="0"/>
        <v>0</v>
      </c>
      <c r="J36" s="31"/>
      <c r="K36" s="25"/>
    </row>
    <row r="37" spans="1:11" ht="18" hidden="1" customHeight="1" outlineLevel="1" x14ac:dyDescent="0.4">
      <c r="A37" s="232"/>
      <c r="B37" s="261"/>
      <c r="C37" s="605" t="s">
        <v>237</v>
      </c>
      <c r="D37" s="606"/>
      <c r="E37" s="254" t="s">
        <v>22</v>
      </c>
      <c r="F37" s="83"/>
      <c r="G37" s="249"/>
      <c r="H37" s="250"/>
      <c r="I37" s="251">
        <f t="shared" si="0"/>
        <v>0</v>
      </c>
      <c r="J37" s="31"/>
      <c r="K37" s="25"/>
    </row>
    <row r="38" spans="1:11" ht="18" hidden="1" customHeight="1" outlineLevel="1" x14ac:dyDescent="0.4">
      <c r="A38" s="232"/>
      <c r="B38" s="261"/>
      <c r="C38" s="605" t="s">
        <v>30</v>
      </c>
      <c r="D38" s="606"/>
      <c r="E38" s="254" t="s">
        <v>22</v>
      </c>
      <c r="F38" s="83"/>
      <c r="G38" s="249"/>
      <c r="H38" s="250"/>
      <c r="I38" s="251">
        <f t="shared" si="0"/>
        <v>0</v>
      </c>
      <c r="J38" s="31"/>
      <c r="K38" s="25"/>
    </row>
    <row r="39" spans="1:11" ht="18" hidden="1" customHeight="1" outlineLevel="1" x14ac:dyDescent="0.4">
      <c r="A39" s="232"/>
      <c r="B39" s="261"/>
      <c r="C39" s="605" t="s">
        <v>31</v>
      </c>
      <c r="D39" s="606"/>
      <c r="E39" s="254" t="s">
        <v>22</v>
      </c>
      <c r="F39" s="83"/>
      <c r="G39" s="249"/>
      <c r="H39" s="250"/>
      <c r="I39" s="251">
        <f t="shared" si="0"/>
        <v>0</v>
      </c>
      <c r="J39" s="31"/>
      <c r="K39" s="25"/>
    </row>
    <row r="40" spans="1:11" ht="18" hidden="1" customHeight="1" outlineLevel="1" x14ac:dyDescent="0.4">
      <c r="A40" s="232"/>
      <c r="B40" s="261"/>
      <c r="C40" s="605" t="s">
        <v>239</v>
      </c>
      <c r="D40" s="606"/>
      <c r="E40" s="254" t="s">
        <v>22</v>
      </c>
      <c r="F40" s="83"/>
      <c r="G40" s="249"/>
      <c r="H40" s="250"/>
      <c r="I40" s="251">
        <f t="shared" si="0"/>
        <v>0</v>
      </c>
      <c r="J40" s="31"/>
      <c r="K40" s="25"/>
    </row>
    <row r="41" spans="1:11" ht="18" hidden="1" customHeight="1" outlineLevel="1" x14ac:dyDescent="0.4">
      <c r="A41" s="232"/>
      <c r="B41" s="261"/>
      <c r="C41" s="605" t="s">
        <v>240</v>
      </c>
      <c r="D41" s="606"/>
      <c r="E41" s="254" t="s">
        <v>22</v>
      </c>
      <c r="F41" s="83"/>
      <c r="G41" s="249"/>
      <c r="H41" s="250"/>
      <c r="I41" s="251">
        <f t="shared" si="0"/>
        <v>0</v>
      </c>
      <c r="J41" s="31"/>
      <c r="K41" s="25"/>
    </row>
    <row r="42" spans="1:11" ht="18" hidden="1" customHeight="1" outlineLevel="1" x14ac:dyDescent="0.4">
      <c r="A42" s="232"/>
      <c r="B42" s="261"/>
      <c r="C42" s="605" t="s">
        <v>242</v>
      </c>
      <c r="D42" s="606"/>
      <c r="E42" s="254" t="s">
        <v>22</v>
      </c>
      <c r="F42" s="83"/>
      <c r="G42" s="249"/>
      <c r="H42" s="250"/>
      <c r="I42" s="251">
        <f t="shared" si="0"/>
        <v>0</v>
      </c>
      <c r="J42" s="31"/>
      <c r="K42" s="84" t="s">
        <v>32</v>
      </c>
    </row>
    <row r="43" spans="1:11" ht="18" hidden="1" customHeight="1" outlineLevel="1" x14ac:dyDescent="0.4">
      <c r="A43" s="232"/>
      <c r="B43" s="261"/>
      <c r="C43" s="605" t="s">
        <v>243</v>
      </c>
      <c r="D43" s="606"/>
      <c r="E43" s="254" t="s">
        <v>22</v>
      </c>
      <c r="F43" s="83"/>
      <c r="G43" s="249"/>
      <c r="H43" s="250"/>
      <c r="I43" s="251">
        <f t="shared" si="0"/>
        <v>0</v>
      </c>
      <c r="J43" s="31"/>
      <c r="K43" s="84" t="s">
        <v>33</v>
      </c>
    </row>
    <row r="44" spans="1:11" ht="24.75" customHeight="1" collapsed="1" x14ac:dyDescent="0.4">
      <c r="A44" s="232"/>
      <c r="B44" s="247" t="s">
        <v>34</v>
      </c>
      <c r="C44" s="520" t="s">
        <v>153</v>
      </c>
      <c r="D44" s="521"/>
      <c r="E44" s="248" t="s">
        <v>7</v>
      </c>
      <c r="F44" s="75" t="str">
        <f>IFERROR(IF($B$8&gt;7,"",IF($B$8&gt;0,(VLOOKUP($B$8,入力欄[#All],13,FALSE)),"")),"")</f>
        <v/>
      </c>
      <c r="G44" s="249" t="str">
        <f>IFERROR(IF(VLOOKUP($I$4,'入力フォーム（複数一括申請）'!$B:$CD,34,FALSE)="","",VLOOKUP($I$4,'入力フォーム（複数一括申請）'!$B:$CD,34,FALSE)),"")</f>
        <v/>
      </c>
      <c r="H44" s="250"/>
      <c r="I44" s="251"/>
      <c r="J44" s="31"/>
      <c r="K44" s="29" t="s">
        <v>459</v>
      </c>
    </row>
    <row r="45" spans="1:11" ht="18" hidden="1" customHeight="1" outlineLevel="1" x14ac:dyDescent="0.4">
      <c r="A45" s="232"/>
      <c r="B45" s="261"/>
      <c r="C45" s="605" t="s">
        <v>35</v>
      </c>
      <c r="D45" s="606"/>
      <c r="E45" s="254" t="s">
        <v>22</v>
      </c>
      <c r="F45" s="83"/>
      <c r="G45" s="249"/>
      <c r="H45" s="250"/>
      <c r="I45" s="251">
        <f t="shared" si="0"/>
        <v>0</v>
      </c>
      <c r="J45" s="31"/>
      <c r="K45" s="84" t="s">
        <v>36</v>
      </c>
    </row>
    <row r="46" spans="1:11" ht="18" hidden="1" customHeight="1" outlineLevel="1" x14ac:dyDescent="0.4">
      <c r="A46" s="232"/>
      <c r="B46" s="261"/>
      <c r="C46" s="605" t="s">
        <v>37</v>
      </c>
      <c r="D46" s="606"/>
      <c r="E46" s="254" t="s">
        <v>22</v>
      </c>
      <c r="F46" s="83"/>
      <c r="G46" s="249"/>
      <c r="H46" s="250"/>
      <c r="I46" s="251">
        <f t="shared" si="0"/>
        <v>0</v>
      </c>
      <c r="J46" s="31"/>
      <c r="K46" s="84"/>
    </row>
    <row r="47" spans="1:11" ht="18" hidden="1" customHeight="1" outlineLevel="1" x14ac:dyDescent="0.4">
      <c r="A47" s="232"/>
      <c r="B47" s="261"/>
      <c r="C47" s="605" t="s">
        <v>241</v>
      </c>
      <c r="D47" s="606"/>
      <c r="E47" s="254" t="s">
        <v>22</v>
      </c>
      <c r="F47" s="83"/>
      <c r="G47" s="249"/>
      <c r="H47" s="250"/>
      <c r="I47" s="251">
        <f t="shared" si="0"/>
        <v>0</v>
      </c>
      <c r="J47" s="31"/>
      <c r="K47" s="84"/>
    </row>
    <row r="48" spans="1:11" ht="18" hidden="1" customHeight="1" outlineLevel="1" x14ac:dyDescent="0.4">
      <c r="A48" s="232"/>
      <c r="B48" s="261"/>
      <c r="C48" s="605" t="s">
        <v>246</v>
      </c>
      <c r="D48" s="606"/>
      <c r="E48" s="254" t="s">
        <v>22</v>
      </c>
      <c r="F48" s="83"/>
      <c r="G48" s="249"/>
      <c r="H48" s="250"/>
      <c r="I48" s="251">
        <f t="shared" si="0"/>
        <v>0</v>
      </c>
      <c r="J48" s="31"/>
      <c r="K48" s="84" t="s">
        <v>38</v>
      </c>
    </row>
    <row r="49" spans="1:11" ht="18" hidden="1" customHeight="1" outlineLevel="1" x14ac:dyDescent="0.4">
      <c r="A49" s="232"/>
      <c r="B49" s="261"/>
      <c r="C49" s="605" t="s">
        <v>247</v>
      </c>
      <c r="D49" s="606"/>
      <c r="E49" s="254" t="s">
        <v>22</v>
      </c>
      <c r="F49" s="83"/>
      <c r="G49" s="249"/>
      <c r="H49" s="250"/>
      <c r="I49" s="251">
        <f t="shared" si="0"/>
        <v>0</v>
      </c>
      <c r="J49" s="31"/>
      <c r="K49" s="84" t="s">
        <v>39</v>
      </c>
    </row>
    <row r="50" spans="1:11" ht="24.75" customHeight="1" collapsed="1" x14ac:dyDescent="0.4">
      <c r="A50" s="232">
        <v>20</v>
      </c>
      <c r="B50" s="247" t="s">
        <v>40</v>
      </c>
      <c r="C50" s="520" t="s">
        <v>154</v>
      </c>
      <c r="D50" s="521"/>
      <c r="E50" s="262" t="s">
        <v>510</v>
      </c>
      <c r="F50" s="75" t="str">
        <f>IFERROR(IF($B$8&gt;7,"",IF(AND(3&lt;$B$8,$B$8&lt;7),VLOOKUP($B$8,入力欄[#All],14,FALSE),IF(AND($B$8=3,OR($G$16=入力フォームマスタ!$D$20,$G$16=入力フォームマスタ!$D$21)),VLOOKUP($B$8,入力欄[#All],14,FALSE),IF(OR($G$16=入力フォームマスタ!$D$20,$G$16=入力フォームマスタ!$D$21),入力フォームマスタ!$H$5,IF($G$16="",VLOOKUP($B$8,入力欄[#All],14,FALSE),"×"))))),"")</f>
        <v/>
      </c>
      <c r="G50" s="249" t="str">
        <f>IFERROR(IF(VLOOKUP($I$4,'入力フォーム（複数一括申請）'!$B:$CD,40,FALSE)="","",VLOOKUP($I$4,'入力フォーム（複数一括申請）'!$B:$CD,40,FALSE)),"")</f>
        <v/>
      </c>
      <c r="H50" s="250"/>
      <c r="I50" s="251"/>
      <c r="J50" s="31"/>
      <c r="K50" s="36" t="s">
        <v>486</v>
      </c>
    </row>
    <row r="51" spans="1:11" ht="28.5" customHeight="1" x14ac:dyDescent="0.4">
      <c r="A51" s="232">
        <v>25</v>
      </c>
      <c r="B51" s="247" t="s">
        <v>41</v>
      </c>
      <c r="C51" s="520" t="s">
        <v>155</v>
      </c>
      <c r="D51" s="521"/>
      <c r="E51" s="262" t="s">
        <v>407</v>
      </c>
      <c r="F51" s="75" t="str">
        <f>IFERROR(IF($B$8&gt;7,"",IF(OR($B$8=4,$B$8=5),VLOOKUP($B$8,入力欄[#All],15,FALSE),IF(AND(OR($B$8&lt;3,$B$8&gt;3),$G$16=入力フォームマスタ!$D$21),入力フォームマスタ!$H$5,IF(OR($G$16=入力フォームマスタ!$D$20,$G$16=入力フォームマスタ!$D$25,$G$16=入力フォームマスタ!$D$26,$G$16=入力フォームマスタ!$D$27),"×",IF(OR($G$16=入力フォームマスタ!$D$22,$G$16=入力フォームマスタ!$D$23,$G$16=入力フォームマスタ!$D$24,$G$16=入力フォームマスタ!$D$28),"○",VLOOKUP($B$8,入力欄[#All],15,FALSE)))))),"")</f>
        <v/>
      </c>
      <c r="G51" s="249" t="str">
        <f>IFERROR(IF(VLOOKUP($I$4,'入力フォーム（複数一括申請）'!$B:$CD,41,FALSE)="","",VLOOKUP($I$4,'入力フォーム（複数一括申請）'!$B:$CD,41,FALSE)),"")</f>
        <v/>
      </c>
      <c r="H51" s="250"/>
      <c r="I51" s="251">
        <f t="shared" si="0"/>
        <v>0</v>
      </c>
      <c r="J51" s="31"/>
      <c r="K51" s="36" t="s">
        <v>487</v>
      </c>
    </row>
    <row r="52" spans="1:11" ht="18" hidden="1" customHeight="1" outlineLevel="1" x14ac:dyDescent="0.4">
      <c r="A52" s="232"/>
      <c r="B52" s="261"/>
      <c r="C52" s="605" t="s">
        <v>42</v>
      </c>
      <c r="D52" s="606"/>
      <c r="E52" s="263" t="s">
        <v>13</v>
      </c>
      <c r="F52" s="83"/>
      <c r="G52" s="249"/>
      <c r="H52" s="250"/>
      <c r="I52" s="251">
        <f t="shared" si="0"/>
        <v>0</v>
      </c>
      <c r="J52" s="32"/>
      <c r="K52" s="25"/>
    </row>
    <row r="53" spans="1:11" ht="18" hidden="1" customHeight="1" outlineLevel="1" x14ac:dyDescent="0.4">
      <c r="A53" s="232"/>
      <c r="B53" s="261"/>
      <c r="C53" s="605" t="s">
        <v>43</v>
      </c>
      <c r="D53" s="606"/>
      <c r="E53" s="263" t="s">
        <v>44</v>
      </c>
      <c r="F53" s="83"/>
      <c r="G53" s="249"/>
      <c r="H53" s="250"/>
      <c r="I53" s="251">
        <f t="shared" si="0"/>
        <v>0</v>
      </c>
      <c r="J53" s="32"/>
      <c r="K53" s="84" t="s">
        <v>45</v>
      </c>
    </row>
    <row r="54" spans="1:11" ht="24.75" customHeight="1" collapsed="1" x14ac:dyDescent="0.4">
      <c r="A54" s="232">
        <v>20</v>
      </c>
      <c r="B54" s="247" t="s">
        <v>46</v>
      </c>
      <c r="C54" s="520" t="s">
        <v>156</v>
      </c>
      <c r="D54" s="521"/>
      <c r="E54" s="262" t="s">
        <v>511</v>
      </c>
      <c r="F54" s="75" t="str">
        <f>IF(OR($G$16=入力フォームマスタ!$D$20,$G$16=入力フォームマスタ!$D$25),"×",IFERROR(IF($B$8&gt;7,"",IF($B$8&gt;0,(VLOOKUP($B$8,入力欄[#All],16,FALSE)),"")),""))</f>
        <v/>
      </c>
      <c r="G54" s="249" t="str">
        <f>IFERROR(IF(VLOOKUP($I$4,'入力フォーム（複数一括申請）'!$B:$CD,44,FALSE)="","",VLOOKUP($I$4,'入力フォーム（複数一括申請）'!$B:$CD,44,FALSE)),"")</f>
        <v/>
      </c>
      <c r="H54" s="250"/>
      <c r="I54" s="251">
        <f t="shared" si="0"/>
        <v>0</v>
      </c>
      <c r="J54" s="32"/>
      <c r="K54" s="29" t="s">
        <v>166</v>
      </c>
    </row>
    <row r="55" spans="1:11" ht="18" hidden="1" customHeight="1" outlineLevel="1" x14ac:dyDescent="0.4">
      <c r="A55" s="232"/>
      <c r="B55" s="264"/>
      <c r="C55" s="605" t="s">
        <v>47</v>
      </c>
      <c r="D55" s="606"/>
      <c r="E55" s="265" t="s">
        <v>20</v>
      </c>
      <c r="F55" s="266"/>
      <c r="G55" s="267" t="s">
        <v>5</v>
      </c>
      <c r="H55" s="268"/>
      <c r="I55" s="251">
        <f t="shared" si="0"/>
        <v>0</v>
      </c>
      <c r="J55" s="32"/>
      <c r="K55" s="84"/>
    </row>
    <row r="56" spans="1:11" ht="18" hidden="1" customHeight="1" outlineLevel="1" x14ac:dyDescent="0.4">
      <c r="A56" s="232"/>
      <c r="B56" s="264"/>
      <c r="C56" s="605" t="s">
        <v>48</v>
      </c>
      <c r="D56" s="606"/>
      <c r="E56" s="265" t="s">
        <v>20</v>
      </c>
      <c r="F56" s="266"/>
      <c r="G56" s="267" t="s">
        <v>5</v>
      </c>
      <c r="H56" s="268"/>
      <c r="I56" s="251">
        <f t="shared" si="0"/>
        <v>0</v>
      </c>
      <c r="J56" s="32"/>
      <c r="K56" s="84"/>
    </row>
    <row r="57" spans="1:11" ht="18" hidden="1" customHeight="1" outlineLevel="1" x14ac:dyDescent="0.4">
      <c r="A57" s="232"/>
      <c r="B57" s="264"/>
      <c r="C57" s="605" t="s">
        <v>49</v>
      </c>
      <c r="D57" s="606"/>
      <c r="E57" s="265" t="s">
        <v>22</v>
      </c>
      <c r="F57" s="266"/>
      <c r="G57" s="267" t="s">
        <v>5</v>
      </c>
      <c r="H57" s="268"/>
      <c r="I57" s="251">
        <f t="shared" si="0"/>
        <v>0</v>
      </c>
      <c r="J57" s="32"/>
      <c r="K57" s="84"/>
    </row>
    <row r="58" spans="1:11" ht="18" hidden="1" customHeight="1" outlineLevel="1" x14ac:dyDescent="0.4">
      <c r="A58" s="232"/>
      <c r="B58" s="264"/>
      <c r="C58" s="605" t="s">
        <v>50</v>
      </c>
      <c r="D58" s="606"/>
      <c r="E58" s="265" t="s">
        <v>20</v>
      </c>
      <c r="F58" s="266"/>
      <c r="G58" s="267" t="s">
        <v>5</v>
      </c>
      <c r="H58" s="268"/>
      <c r="I58" s="251">
        <f t="shared" si="0"/>
        <v>0</v>
      </c>
      <c r="J58" s="32"/>
      <c r="K58" s="84"/>
    </row>
    <row r="59" spans="1:11" ht="18" hidden="1" customHeight="1" outlineLevel="1" x14ac:dyDescent="0.4">
      <c r="A59" s="232"/>
      <c r="B59" s="264"/>
      <c r="C59" s="605" t="s">
        <v>51</v>
      </c>
      <c r="D59" s="606"/>
      <c r="E59" s="265" t="s">
        <v>20</v>
      </c>
      <c r="F59" s="266"/>
      <c r="G59" s="267" t="s">
        <v>5</v>
      </c>
      <c r="H59" s="268"/>
      <c r="I59" s="251">
        <f t="shared" si="0"/>
        <v>0</v>
      </c>
      <c r="J59" s="32"/>
      <c r="K59" s="84"/>
    </row>
    <row r="60" spans="1:11" ht="18" hidden="1" customHeight="1" outlineLevel="1" x14ac:dyDescent="0.4">
      <c r="A60" s="232"/>
      <c r="B60" s="264"/>
      <c r="C60" s="605" t="s">
        <v>52</v>
      </c>
      <c r="D60" s="606"/>
      <c r="E60" s="265" t="s">
        <v>22</v>
      </c>
      <c r="F60" s="266"/>
      <c r="G60" s="267" t="s">
        <v>5</v>
      </c>
      <c r="H60" s="268"/>
      <c r="I60" s="251">
        <f t="shared" si="0"/>
        <v>0</v>
      </c>
      <c r="J60" s="32"/>
      <c r="K60" s="84"/>
    </row>
    <row r="61" spans="1:11" ht="18" hidden="1" customHeight="1" outlineLevel="1" x14ac:dyDescent="0.4">
      <c r="A61" s="232"/>
      <c r="B61" s="264"/>
      <c r="C61" s="605" t="s">
        <v>53</v>
      </c>
      <c r="D61" s="606"/>
      <c r="E61" s="265" t="s">
        <v>22</v>
      </c>
      <c r="F61" s="266"/>
      <c r="G61" s="267" t="s">
        <v>5</v>
      </c>
      <c r="H61" s="268"/>
      <c r="I61" s="251">
        <f t="shared" si="0"/>
        <v>0</v>
      </c>
      <c r="J61" s="32"/>
      <c r="K61" s="84"/>
    </row>
    <row r="62" spans="1:11" ht="18" hidden="1" customHeight="1" outlineLevel="1" x14ac:dyDescent="0.4">
      <c r="A62" s="232"/>
      <c r="B62" s="264"/>
      <c r="C62" s="605" t="s">
        <v>54</v>
      </c>
      <c r="D62" s="606"/>
      <c r="E62" s="265" t="s">
        <v>22</v>
      </c>
      <c r="F62" s="266"/>
      <c r="G62" s="267" t="s">
        <v>5</v>
      </c>
      <c r="H62" s="268"/>
      <c r="I62" s="251">
        <f t="shared" si="0"/>
        <v>0</v>
      </c>
      <c r="J62" s="32"/>
      <c r="K62" s="84"/>
    </row>
    <row r="63" spans="1:11" ht="18" hidden="1" customHeight="1" outlineLevel="1" x14ac:dyDescent="0.4">
      <c r="A63" s="232"/>
      <c r="B63" s="264"/>
      <c r="C63" s="605" t="s">
        <v>55</v>
      </c>
      <c r="D63" s="606"/>
      <c r="E63" s="265" t="s">
        <v>22</v>
      </c>
      <c r="F63" s="266"/>
      <c r="G63" s="267" t="s">
        <v>5</v>
      </c>
      <c r="H63" s="268"/>
      <c r="I63" s="251">
        <f t="shared" si="0"/>
        <v>0</v>
      </c>
      <c r="J63" s="32"/>
      <c r="K63" s="84"/>
    </row>
    <row r="64" spans="1:11" ht="3.75" customHeight="1" collapsed="1" x14ac:dyDescent="0.4">
      <c r="A64" s="240"/>
      <c r="B64" s="240"/>
      <c r="C64" s="269"/>
      <c r="D64" s="269"/>
      <c r="E64" s="269"/>
      <c r="F64" s="270"/>
      <c r="G64" s="271"/>
      <c r="H64" s="272"/>
      <c r="I64" s="251"/>
      <c r="J64" s="89"/>
      <c r="K64" s="90"/>
    </row>
    <row r="65" spans="1:11" ht="3.75" customHeight="1" x14ac:dyDescent="0.4">
      <c r="A65" s="240"/>
      <c r="B65" s="240"/>
      <c r="C65" s="269"/>
      <c r="D65" s="269"/>
      <c r="E65" s="269"/>
      <c r="F65" s="270"/>
      <c r="G65" s="273"/>
      <c r="H65" s="272"/>
      <c r="I65" s="251"/>
      <c r="J65" s="91"/>
      <c r="K65" s="92"/>
    </row>
    <row r="66" spans="1:11" ht="18" hidden="1" customHeight="1" outlineLevel="1" x14ac:dyDescent="0.4">
      <c r="A66" s="232">
        <v>20</v>
      </c>
      <c r="B66" s="264"/>
      <c r="C66" s="605" t="s">
        <v>56</v>
      </c>
      <c r="D66" s="606"/>
      <c r="E66" s="265" t="s">
        <v>22</v>
      </c>
      <c r="F66" s="274"/>
      <c r="G66" s="267" t="s">
        <v>5</v>
      </c>
      <c r="H66" s="268"/>
      <c r="I66" s="251">
        <f t="shared" si="0"/>
        <v>0</v>
      </c>
      <c r="J66" s="31"/>
      <c r="K66" s="84"/>
    </row>
    <row r="67" spans="1:11" ht="18" hidden="1" customHeight="1" outlineLevel="1" x14ac:dyDescent="0.4">
      <c r="A67" s="232">
        <v>20</v>
      </c>
      <c r="B67" s="264"/>
      <c r="C67" s="605" t="s">
        <v>57</v>
      </c>
      <c r="D67" s="606"/>
      <c r="E67" s="265" t="s">
        <v>58</v>
      </c>
      <c r="F67" s="274"/>
      <c r="G67" s="267" t="s">
        <v>5</v>
      </c>
      <c r="H67" s="268"/>
      <c r="I67" s="251">
        <f t="shared" si="0"/>
        <v>0</v>
      </c>
      <c r="J67" s="31"/>
      <c r="K67" s="84"/>
    </row>
    <row r="68" spans="1:11" ht="18" hidden="1" customHeight="1" outlineLevel="1" x14ac:dyDescent="0.4">
      <c r="A68" s="232">
        <v>20</v>
      </c>
      <c r="B68" s="264"/>
      <c r="C68" s="605" t="s">
        <v>59</v>
      </c>
      <c r="D68" s="606"/>
      <c r="E68" s="275" t="s">
        <v>22</v>
      </c>
      <c r="F68" s="274"/>
      <c r="G68" s="267" t="s">
        <v>5</v>
      </c>
      <c r="H68" s="268"/>
      <c r="I68" s="251">
        <f t="shared" si="0"/>
        <v>0</v>
      </c>
      <c r="J68" s="31"/>
      <c r="K68" s="84" t="s">
        <v>60</v>
      </c>
    </row>
    <row r="69" spans="1:11" ht="18" hidden="1" customHeight="1" outlineLevel="1" x14ac:dyDescent="0.4">
      <c r="A69" s="232">
        <v>20</v>
      </c>
      <c r="B69" s="264"/>
      <c r="C69" s="605" t="s">
        <v>61</v>
      </c>
      <c r="D69" s="606"/>
      <c r="E69" s="275" t="s">
        <v>22</v>
      </c>
      <c r="F69" s="274"/>
      <c r="G69" s="267" t="s">
        <v>5</v>
      </c>
      <c r="H69" s="268"/>
      <c r="I69" s="251">
        <f t="shared" si="0"/>
        <v>0</v>
      </c>
      <c r="J69" s="31"/>
      <c r="K69" s="84"/>
    </row>
    <row r="70" spans="1:11" ht="18" hidden="1" customHeight="1" outlineLevel="1" x14ac:dyDescent="0.4">
      <c r="A70" s="232">
        <v>20</v>
      </c>
      <c r="B70" s="264"/>
      <c r="C70" s="605" t="s">
        <v>62</v>
      </c>
      <c r="D70" s="606"/>
      <c r="E70" s="275" t="s">
        <v>4</v>
      </c>
      <c r="F70" s="274"/>
      <c r="G70" s="267" t="s">
        <v>5</v>
      </c>
      <c r="H70" s="268"/>
      <c r="I70" s="251">
        <f t="shared" si="0"/>
        <v>0</v>
      </c>
      <c r="J70" s="31"/>
      <c r="K70" s="84" t="s">
        <v>63</v>
      </c>
    </row>
    <row r="71" spans="1:11" ht="18" hidden="1" customHeight="1" outlineLevel="1" x14ac:dyDescent="0.4">
      <c r="A71" s="232">
        <v>20</v>
      </c>
      <c r="B71" s="264"/>
      <c r="C71" s="605" t="s">
        <v>3</v>
      </c>
      <c r="D71" s="606"/>
      <c r="E71" s="275" t="s">
        <v>4</v>
      </c>
      <c r="F71" s="274"/>
      <c r="G71" s="267" t="s">
        <v>5</v>
      </c>
      <c r="H71" s="268"/>
      <c r="I71" s="251">
        <f t="shared" si="0"/>
        <v>0</v>
      </c>
      <c r="J71" s="31"/>
      <c r="K71" s="84"/>
    </row>
    <row r="72" spans="1:11" ht="24.75" customHeight="1" collapsed="1" x14ac:dyDescent="0.4">
      <c r="A72" s="232">
        <v>20</v>
      </c>
      <c r="B72" s="607" t="s">
        <v>64</v>
      </c>
      <c r="C72" s="609" t="s">
        <v>157</v>
      </c>
      <c r="D72" s="610"/>
      <c r="E72" s="262" t="s">
        <v>500</v>
      </c>
      <c r="F72" s="75" t="str">
        <f>IFERROR(IF($B$8&gt;7,"",IF($B$8&gt;0,(VLOOKUP($B$8,入力欄[#All],17,FALSE)),"")),"")</f>
        <v/>
      </c>
      <c r="G72" s="276" t="str">
        <f>IFERROR(IF(VLOOKUP($I$4,'入力フォーム（複数一括申請）'!$B:$CD,61,FALSE)="","",VLOOKUP($I$4,'入力フォーム（複数一括申請）'!$B:$CD,61,FALSE)),"")</f>
        <v/>
      </c>
      <c r="H72" s="277"/>
      <c r="I72" s="251">
        <f t="shared" si="0"/>
        <v>0</v>
      </c>
      <c r="J72" s="31"/>
      <c r="K72" s="29" t="s">
        <v>136</v>
      </c>
    </row>
    <row r="73" spans="1:11" ht="24.75" customHeight="1" x14ac:dyDescent="0.4">
      <c r="A73" s="232">
        <v>20</v>
      </c>
      <c r="B73" s="608"/>
      <c r="C73" s="609" t="s">
        <v>158</v>
      </c>
      <c r="D73" s="610"/>
      <c r="E73" s="262" t="s">
        <v>513</v>
      </c>
      <c r="F73" s="75" t="str">
        <f>IFERROR(IF($B$8&gt;7,"",IF($B$8&gt;0,(VLOOKUP($B$8,入力欄[#All],17,FALSE)),"")),"")</f>
        <v/>
      </c>
      <c r="G73" s="276" t="str">
        <f>IFERROR(IF(VLOOKUP($I$4,'入力フォーム（複数一括申請）'!$B:$CD,62,FALSE)="","",VLOOKUP($I$4,'入力フォーム（複数一括申請）'!$B:$CD,62,FALSE)),"")</f>
        <v/>
      </c>
      <c r="H73" s="277"/>
      <c r="I73" s="251">
        <f t="shared" si="0"/>
        <v>0</v>
      </c>
      <c r="J73" s="31"/>
      <c r="K73" s="26"/>
    </row>
    <row r="74" spans="1:11" ht="24.75" customHeight="1" x14ac:dyDescent="0.4">
      <c r="A74" s="232">
        <v>20</v>
      </c>
      <c r="B74" s="607" t="s">
        <v>66</v>
      </c>
      <c r="C74" s="609" t="s">
        <v>159</v>
      </c>
      <c r="D74" s="610"/>
      <c r="E74" s="262" t="s">
        <v>200</v>
      </c>
      <c r="F74" s="75" t="str">
        <f>IFERROR(IF($B$8&gt;7,"",IF($B$8&gt;0,(VLOOKUP($B$8,入力欄[#All],17,FALSE)),"")),"")</f>
        <v/>
      </c>
      <c r="G74" s="276" t="str">
        <f>IFERROR(IF(VLOOKUP($I$4,'入力フォーム（複数一括申請）'!$B:$CD,63,FALSE)="","",VLOOKUP($I$4,'入力フォーム（複数一括申請）'!$B:$CD,63,FALSE)),"")</f>
        <v/>
      </c>
      <c r="H74" s="277"/>
      <c r="I74" s="251">
        <f t="shared" si="0"/>
        <v>0</v>
      </c>
      <c r="J74" s="31"/>
      <c r="K74" s="29" t="s">
        <v>137</v>
      </c>
    </row>
    <row r="75" spans="1:11" ht="24.75" customHeight="1" x14ac:dyDescent="0.4">
      <c r="A75" s="232">
        <v>20</v>
      </c>
      <c r="B75" s="608"/>
      <c r="C75" s="609" t="s">
        <v>207</v>
      </c>
      <c r="D75" s="610"/>
      <c r="E75" s="262" t="s">
        <v>514</v>
      </c>
      <c r="F75" s="75" t="str">
        <f>IFERROR(IF($B$8&gt;7,"",IF($B$8&gt;0,(VLOOKUP($B$8,入力欄[#All],17,FALSE)),"")),"")</f>
        <v/>
      </c>
      <c r="G75" s="276" t="str">
        <f>IFERROR(IF(VLOOKUP($I$4,'入力フォーム（複数一括申請）'!$B:$CD,64,FALSE)="","",VLOOKUP($I$4,'入力フォーム（複数一括申請）'!$B:$CD,64,FALSE)),"")</f>
        <v/>
      </c>
      <c r="H75" s="278"/>
      <c r="I75" s="251">
        <f t="shared" si="0"/>
        <v>0</v>
      </c>
      <c r="J75" s="31"/>
      <c r="K75" s="26"/>
    </row>
    <row r="76" spans="1:11" ht="24.75" customHeight="1" x14ac:dyDescent="0.4">
      <c r="A76" s="232">
        <v>20</v>
      </c>
      <c r="B76" s="279" t="s">
        <v>67</v>
      </c>
      <c r="C76" s="609" t="s">
        <v>160</v>
      </c>
      <c r="D76" s="610"/>
      <c r="E76" s="262" t="s">
        <v>501</v>
      </c>
      <c r="F76" s="75" t="str">
        <f>IFERROR(IF($B$8&gt;7,"",IF($B$8&gt;0,(VLOOKUP($B$8,入力欄[#All],17,FALSE)),"")),"")</f>
        <v/>
      </c>
      <c r="G76" s="276" t="str">
        <f>IFERROR(IF(VLOOKUP($I$4,'入力フォーム（複数一括申請）'!$B:$CD,65,FALSE)="","",VLOOKUP($I$4,'入力フォーム（複数一括申請）'!$B:$CD,65,FALSE)),"")</f>
        <v/>
      </c>
      <c r="H76" s="277"/>
      <c r="I76" s="251">
        <f t="shared" si="0"/>
        <v>0</v>
      </c>
      <c r="J76" s="31"/>
      <c r="K76" s="29" t="s">
        <v>488</v>
      </c>
    </row>
    <row r="77" spans="1:11" ht="24.75" customHeight="1" x14ac:dyDescent="0.4">
      <c r="A77" s="232">
        <v>20</v>
      </c>
      <c r="B77" s="279" t="s">
        <v>68</v>
      </c>
      <c r="C77" s="609" t="s">
        <v>161</v>
      </c>
      <c r="D77" s="610"/>
      <c r="E77" s="262" t="s">
        <v>7</v>
      </c>
      <c r="F77" s="75" t="str">
        <f>IFERROR(IF($B$8&gt;7,"",IF($B$8&gt;0,(VLOOKUP($B$8,入力欄[#All],17,FALSE)),"")),"")</f>
        <v/>
      </c>
      <c r="G77" s="276" t="str">
        <f>IFERROR(IF(VLOOKUP($I$4,'入力フォーム（複数一括申請）'!$B:$CD,66,FALSE)="","",VLOOKUP($I$4,'入力フォーム（複数一括申請）'!$B:$CD,66,FALSE)),"")</f>
        <v/>
      </c>
      <c r="H77" s="277"/>
      <c r="I77" s="251"/>
      <c r="J77" s="31"/>
      <c r="K77" s="29" t="s">
        <v>421</v>
      </c>
    </row>
    <row r="78" spans="1:11" ht="24.75" customHeight="1" x14ac:dyDescent="0.4">
      <c r="A78" s="232">
        <v>20</v>
      </c>
      <c r="B78" s="279" t="s">
        <v>69</v>
      </c>
      <c r="C78" s="609" t="s">
        <v>162</v>
      </c>
      <c r="D78" s="610"/>
      <c r="E78" s="262" t="s">
        <v>508</v>
      </c>
      <c r="F78" s="75" t="str">
        <f>IFERROR(IF($B$8&gt;7,"",IF($B$8&gt;0,(VLOOKUP($B$8,入力欄[#All],17,FALSE)),"")),"")</f>
        <v/>
      </c>
      <c r="G78" s="276" t="str">
        <f>IFERROR(IF(VLOOKUP($I$4,'入力フォーム（複数一括申請）'!$B:$CD,67,FALSE)="","",VLOOKUP($I$4,'入力フォーム（複数一括申請）'!$B:$CD,67,FALSE)),"")</f>
        <v/>
      </c>
      <c r="H78" s="277"/>
      <c r="I78" s="251">
        <f t="shared" ref="I78:I94" si="1">LENB(G78)</f>
        <v>0</v>
      </c>
      <c r="J78" s="31"/>
      <c r="K78" s="42" t="s">
        <v>548</v>
      </c>
    </row>
    <row r="79" spans="1:11" ht="24.75" customHeight="1" x14ac:dyDescent="0.4">
      <c r="A79" s="232">
        <v>20</v>
      </c>
      <c r="B79" s="279" t="s">
        <v>70</v>
      </c>
      <c r="C79" s="609" t="s">
        <v>163</v>
      </c>
      <c r="D79" s="610"/>
      <c r="E79" s="262" t="s">
        <v>515</v>
      </c>
      <c r="F79" s="75" t="str">
        <f>IFERROR(IF($B$8&gt;7,"",IF($B$8&gt;0,(VLOOKUP($B$8,入力欄[#All],17,FALSE)),"")),"")</f>
        <v/>
      </c>
      <c r="G79" s="276" t="str">
        <f>IFERROR(IF(VLOOKUP($I$4,'入力フォーム（複数一括申請）'!$B:$CD,68,FALSE)="","",VLOOKUP($I$4,'入力フォーム（複数一括申請）'!$B:$CD,68,FALSE)),"")</f>
        <v/>
      </c>
      <c r="H79" s="277"/>
      <c r="I79" s="251">
        <f t="shared" si="1"/>
        <v>0</v>
      </c>
      <c r="J79" s="31"/>
      <c r="K79" s="42" t="s">
        <v>549</v>
      </c>
    </row>
    <row r="80" spans="1:11" ht="18" hidden="1" customHeight="1" outlineLevel="1" x14ac:dyDescent="0.4">
      <c r="A80" s="232"/>
      <c r="B80" s="264"/>
      <c r="C80" s="605" t="s">
        <v>71</v>
      </c>
      <c r="D80" s="606"/>
      <c r="E80" s="280"/>
      <c r="F80" s="264"/>
      <c r="G80" s="281"/>
      <c r="H80" s="282"/>
      <c r="I80" s="251">
        <f t="shared" si="1"/>
        <v>0</v>
      </c>
      <c r="J80" s="43"/>
      <c r="K80" s="84"/>
    </row>
    <row r="81" spans="1:11" ht="18" hidden="1" customHeight="1" outlineLevel="1" x14ac:dyDescent="0.4">
      <c r="A81" s="232"/>
      <c r="B81" s="264"/>
      <c r="C81" s="605" t="s">
        <v>72</v>
      </c>
      <c r="D81" s="606"/>
      <c r="E81" s="280"/>
      <c r="F81" s="264"/>
      <c r="G81" s="281"/>
      <c r="H81" s="282"/>
      <c r="I81" s="251">
        <f t="shared" si="1"/>
        <v>0</v>
      </c>
      <c r="J81" s="43"/>
      <c r="K81" s="84" t="s">
        <v>0</v>
      </c>
    </row>
    <row r="82" spans="1:11" ht="18" hidden="1" customHeight="1" outlineLevel="1" x14ac:dyDescent="0.4">
      <c r="A82" s="232"/>
      <c r="B82" s="264"/>
      <c r="C82" s="605" t="s">
        <v>73</v>
      </c>
      <c r="D82" s="606"/>
      <c r="E82" s="280"/>
      <c r="F82" s="264"/>
      <c r="G82" s="281"/>
      <c r="H82" s="282"/>
      <c r="I82" s="251">
        <f t="shared" si="1"/>
        <v>0</v>
      </c>
      <c r="J82" s="43"/>
      <c r="K82" s="84" t="s">
        <v>74</v>
      </c>
    </row>
    <row r="83" spans="1:11" ht="18" hidden="1" customHeight="1" outlineLevel="1" x14ac:dyDescent="0.4">
      <c r="A83" s="232"/>
      <c r="B83" s="264"/>
      <c r="C83" s="605" t="s">
        <v>75</v>
      </c>
      <c r="D83" s="606"/>
      <c r="E83" s="280"/>
      <c r="F83" s="264"/>
      <c r="G83" s="281"/>
      <c r="H83" s="282"/>
      <c r="I83" s="251">
        <f t="shared" si="1"/>
        <v>0</v>
      </c>
      <c r="J83" s="43"/>
      <c r="K83" s="84" t="s">
        <v>74</v>
      </c>
    </row>
    <row r="84" spans="1:11" ht="18" hidden="1" customHeight="1" outlineLevel="1" x14ac:dyDescent="0.4">
      <c r="A84" s="232"/>
      <c r="B84" s="264"/>
      <c r="C84" s="605" t="s">
        <v>76</v>
      </c>
      <c r="D84" s="606"/>
      <c r="E84" s="280"/>
      <c r="F84" s="264"/>
      <c r="G84" s="281"/>
      <c r="H84" s="282"/>
      <c r="I84" s="251">
        <f t="shared" si="1"/>
        <v>0</v>
      </c>
      <c r="J84" s="43"/>
      <c r="K84" s="84" t="s">
        <v>0</v>
      </c>
    </row>
    <row r="85" spans="1:11" ht="18" hidden="1" customHeight="1" outlineLevel="1" x14ac:dyDescent="0.4">
      <c r="A85" s="232"/>
      <c r="B85" s="239"/>
      <c r="C85" s="239"/>
      <c r="D85" s="239"/>
      <c r="E85" s="239"/>
      <c r="F85" s="239"/>
      <c r="G85" s="269"/>
      <c r="H85" s="283"/>
      <c r="I85" s="251">
        <f t="shared" si="1"/>
        <v>0</v>
      </c>
      <c r="J85" s="87"/>
      <c r="K85" s="86"/>
    </row>
    <row r="86" spans="1:11" ht="18" hidden="1" customHeight="1" outlineLevel="1" x14ac:dyDescent="0.4">
      <c r="A86" s="232"/>
      <c r="B86" s="239"/>
      <c r="C86" s="600" t="s">
        <v>77</v>
      </c>
      <c r="D86" s="601"/>
      <c r="E86" s="265"/>
      <c r="F86" s="230"/>
      <c r="G86" s="284"/>
      <c r="H86" s="285"/>
      <c r="I86" s="251">
        <f t="shared" si="1"/>
        <v>0</v>
      </c>
      <c r="J86" s="87"/>
      <c r="K86" s="86"/>
    </row>
    <row r="87" spans="1:11" ht="18" hidden="1" customHeight="1" outlineLevel="1" x14ac:dyDescent="0.4">
      <c r="A87" s="232"/>
      <c r="B87" s="239"/>
      <c r="C87" s="239"/>
      <c r="D87" s="239"/>
      <c r="E87" s="239"/>
      <c r="F87" s="239"/>
      <c r="G87" s="269"/>
      <c r="H87" s="283"/>
      <c r="I87" s="251">
        <f t="shared" si="1"/>
        <v>0</v>
      </c>
      <c r="J87" s="88"/>
      <c r="K87" s="86"/>
    </row>
    <row r="88" spans="1:11" ht="22.5" customHeight="1" collapsed="1" x14ac:dyDescent="0.35">
      <c r="A88" s="232">
        <v>25.5</v>
      </c>
      <c r="B88" s="602" t="s">
        <v>504</v>
      </c>
      <c r="C88" s="603"/>
      <c r="D88" s="603"/>
      <c r="E88" s="603"/>
      <c r="F88" s="603"/>
      <c r="G88" s="603"/>
      <c r="H88" s="286"/>
      <c r="I88" s="251"/>
      <c r="J88" s="204"/>
      <c r="K88" s="205" t="s">
        <v>138</v>
      </c>
    </row>
    <row r="89" spans="1:11" ht="22.5" customHeight="1" x14ac:dyDescent="0.4">
      <c r="A89" s="232">
        <v>20</v>
      </c>
      <c r="B89" s="247" t="s">
        <v>261</v>
      </c>
      <c r="C89" s="604" t="s">
        <v>107</v>
      </c>
      <c r="D89" s="604"/>
      <c r="E89" s="287" t="s">
        <v>7</v>
      </c>
      <c r="F89" s="75" t="str">
        <f>IFERROR(IF($B$8&gt;7,"",IF($B$8&gt;0,(VLOOKUP($B$8,入力欄[#All],18,FALSE)),"")),"")</f>
        <v/>
      </c>
      <c r="G89" s="276" t="str">
        <f>IFERROR(IF(VLOOKUP($I$4,'入力フォーム（複数一括申請）'!$B:$CD,75,FALSE)="","",VLOOKUP($I$4,'入力フォーム（複数一括申請）'!$B:$CD,75,FALSE)),"")</f>
        <v/>
      </c>
      <c r="H89" s="288"/>
      <c r="I89" s="251"/>
      <c r="J89" s="31"/>
      <c r="K89" s="43" t="s">
        <v>463</v>
      </c>
    </row>
    <row r="90" spans="1:11" ht="22.5" customHeight="1" x14ac:dyDescent="0.4">
      <c r="A90" s="232">
        <v>20</v>
      </c>
      <c r="B90" s="289" t="s">
        <v>262</v>
      </c>
      <c r="C90" s="599" t="s">
        <v>78</v>
      </c>
      <c r="D90" s="599"/>
      <c r="E90" s="287" t="s">
        <v>502</v>
      </c>
      <c r="F90" s="75" t="str">
        <f>IF(OR($G$16=入力フォームマスタ!$D$20,$G$16=入力フォームマスタ!$D$21,$G$16=入力フォームマスタ!$D$25,$G$16=入力フォームマスタ!$D$26,$G$16=入力フォームマスタ!$D$27),"×",IFERROR(IF($B$8&gt;7,"",IF($B$8&gt;0,(VLOOKUP($B$8,入力欄[#All],19,FALSE)),"")),""))</f>
        <v/>
      </c>
      <c r="G90" s="276" t="str">
        <f>IFERROR(IF(VLOOKUP($I$4,'入力フォーム（複数一括申請）'!$B:$CD,76,FALSE)="","",VLOOKUP($I$4,'入力フォーム（複数一括申請）'!$B:$CD,76,FALSE)),"")</f>
        <v/>
      </c>
      <c r="H90" s="290"/>
      <c r="I90" s="251"/>
      <c r="J90" s="32"/>
      <c r="K90" s="44" t="s">
        <v>542</v>
      </c>
    </row>
    <row r="91" spans="1:11" ht="22.5" customHeight="1" x14ac:dyDescent="0.4">
      <c r="A91" s="232">
        <v>20</v>
      </c>
      <c r="B91" s="289" t="s">
        <v>263</v>
      </c>
      <c r="C91" s="599" t="s">
        <v>79</v>
      </c>
      <c r="D91" s="599"/>
      <c r="E91" s="287" t="s">
        <v>503</v>
      </c>
      <c r="F91" s="75" t="str">
        <f>IFERROR(IF($B$8&gt;7,"",IF($B$8&gt;0,(VLOOKUP($B$8,入力欄[#All],20,FALSE)),"")),"")</f>
        <v/>
      </c>
      <c r="G91" s="276" t="str">
        <f>IFERROR(IF(VLOOKUP($I$4,'入力フォーム（複数一括申請）'!$B:$CD,77,FALSE)="","",VLOOKUP($I$4,'入力フォーム（複数一括申請）'!$B:$CD,77,FALSE)),"")</f>
        <v/>
      </c>
      <c r="H91" s="291"/>
      <c r="I91" s="251">
        <f>LENB(G91)</f>
        <v>0</v>
      </c>
      <c r="J91" s="32"/>
      <c r="K91" s="43" t="s">
        <v>532</v>
      </c>
    </row>
    <row r="92" spans="1:11" ht="22.5" customHeight="1" x14ac:dyDescent="0.4">
      <c r="A92" s="232">
        <v>20</v>
      </c>
      <c r="B92" s="289" t="s">
        <v>264</v>
      </c>
      <c r="C92" s="599" t="s">
        <v>80</v>
      </c>
      <c r="D92" s="599"/>
      <c r="E92" s="287" t="s">
        <v>503</v>
      </c>
      <c r="F92" s="75" t="str">
        <f>IFERROR(IF($B$8&gt;7,"",IF($B$8&gt;0,(VLOOKUP($B$8,入力欄[#All],21,FALSE)),"")),"")</f>
        <v/>
      </c>
      <c r="G92" s="276" t="str">
        <f>IFERROR(IF(VLOOKUP($I$4,'入力フォーム（複数一括申請）'!$B:$CD,78,FALSE)="","",VLOOKUP($I$4,'入力フォーム（複数一括申請）'!$B:$CD,78,FALSE)),"")</f>
        <v/>
      </c>
      <c r="H92" s="291"/>
      <c r="I92" s="251">
        <f t="shared" si="1"/>
        <v>0</v>
      </c>
      <c r="J92" s="32"/>
      <c r="K92" s="43"/>
    </row>
    <row r="93" spans="1:11" ht="22.5" customHeight="1" x14ac:dyDescent="0.4">
      <c r="A93" s="232">
        <v>20</v>
      </c>
      <c r="B93" s="289" t="s">
        <v>265</v>
      </c>
      <c r="C93" s="599" t="s">
        <v>167</v>
      </c>
      <c r="D93" s="599"/>
      <c r="E93" s="287" t="s">
        <v>516</v>
      </c>
      <c r="F93" s="75" t="str">
        <f>IFERROR(IF($B$8&gt;7,"",IF($B$8&gt;0,(VLOOKUP($B$8,入力欄[#All],22,FALSE)),"")),"")</f>
        <v/>
      </c>
      <c r="G93" s="276" t="str">
        <f>IFERROR(IF(VLOOKUP($I$4,'入力フォーム（複数一括申請）'!$B:$CD,79,FALSE)="","",VLOOKUP($I$4,'入力フォーム（複数一括申請）'!$B:$CD,79,FALSE)),"")</f>
        <v/>
      </c>
      <c r="H93" s="291"/>
      <c r="I93" s="251">
        <f t="shared" si="1"/>
        <v>0</v>
      </c>
      <c r="J93" s="32"/>
      <c r="K93" s="43" t="s">
        <v>139</v>
      </c>
    </row>
    <row r="94" spans="1:11" ht="22.5" customHeight="1" x14ac:dyDescent="0.4">
      <c r="A94" s="232">
        <v>20</v>
      </c>
      <c r="B94" s="597" t="s">
        <v>266</v>
      </c>
      <c r="C94" s="593" t="s">
        <v>81</v>
      </c>
      <c r="D94" s="594"/>
      <c r="E94" s="591" t="s">
        <v>516</v>
      </c>
      <c r="F94" s="297" t="str">
        <f>IFERROR(IF($B$8&gt;7,"",IF($B$8&lt;7,(VLOOKUP($B$8,入力欄[#All],23,FALSE)),"×")),"")</f>
        <v/>
      </c>
      <c r="G94" s="276" t="str">
        <f>IFERROR(IF(VLOOKUP($I$4,'入力フォーム（複数一括申請）'!$B:$CD,80,FALSE)="","",VLOOKUP($I$4,'入力フォーム（複数一括申請）'!$B:$CD,80,FALSE)),"")</f>
        <v/>
      </c>
      <c r="H94" s="292"/>
      <c r="I94" s="251">
        <f t="shared" si="1"/>
        <v>0</v>
      </c>
      <c r="J94" s="32"/>
      <c r="K94" s="121"/>
    </row>
    <row r="95" spans="1:11" ht="15" customHeight="1" x14ac:dyDescent="0.4">
      <c r="A95" s="232">
        <v>20</v>
      </c>
      <c r="B95" s="598"/>
      <c r="C95" s="595"/>
      <c r="D95" s="596"/>
      <c r="E95" s="592"/>
      <c r="F95" s="75" t="str">
        <f>IFERROR(IF($B$8&gt;7,"",IF($B$8=7,(VLOOKUP($B$8,入力欄[#All],23,FALSE)),"×")),"")</f>
        <v/>
      </c>
      <c r="G95" s="276" t="str">
        <f>IFERROR(IF(VLOOKUP($I$4,'入力フォーム（複数一括申請）'!$B:$CD,81,FALSE)="","",VLOOKUP($I$4,'入力フォーム（複数一括申請）'!$B:$CD,81,FALSE)),"")</f>
        <v/>
      </c>
      <c r="H95" s="292"/>
      <c r="I95" s="251">
        <f t="shared" ref="I95" si="2">LENB(G95)</f>
        <v>0</v>
      </c>
      <c r="J95" s="300"/>
      <c r="K95" s="88" t="s">
        <v>552</v>
      </c>
    </row>
    <row r="96" spans="1:11" ht="12" customHeight="1" x14ac:dyDescent="0.4"/>
    <row r="97" ht="12" customHeight="1" x14ac:dyDescent="0.4"/>
    <row r="98" ht="12" customHeight="1" x14ac:dyDescent="0.4"/>
    <row r="99" ht="12" customHeight="1" x14ac:dyDescent="0.4"/>
    <row r="100" ht="12" customHeight="1" x14ac:dyDescent="0.4"/>
    <row r="101" ht="12" customHeight="1" x14ac:dyDescent="0.4"/>
    <row r="102" ht="12" customHeight="1" x14ac:dyDescent="0.4"/>
    <row r="103" ht="12" customHeight="1" x14ac:dyDescent="0.4"/>
    <row r="104" ht="12" customHeight="1" x14ac:dyDescent="0.4"/>
    <row r="105" ht="12" customHeight="1" x14ac:dyDescent="0.4"/>
    <row r="106" ht="12" customHeight="1" x14ac:dyDescent="0.4"/>
    <row r="107" ht="12" customHeight="1" x14ac:dyDescent="0.4"/>
    <row r="108" ht="12" customHeight="1" x14ac:dyDescent="0.4"/>
    <row r="109" ht="12" customHeight="1" x14ac:dyDescent="0.4"/>
    <row r="110" ht="12" customHeight="1" x14ac:dyDescent="0.4"/>
    <row r="111" ht="12" customHeight="1" x14ac:dyDescent="0.4"/>
    <row r="112" ht="12" customHeight="1" x14ac:dyDescent="0.4"/>
    <row r="113" ht="12" customHeight="1" x14ac:dyDescent="0.4"/>
    <row r="114" ht="12" customHeight="1" x14ac:dyDescent="0.4"/>
    <row r="115" ht="12" customHeight="1" x14ac:dyDescent="0.4"/>
    <row r="116" ht="12" customHeight="1" x14ac:dyDescent="0.4"/>
    <row r="117" ht="12" customHeight="1" x14ac:dyDescent="0.4"/>
    <row r="118" ht="12" customHeight="1" x14ac:dyDescent="0.4"/>
    <row r="119" ht="12" customHeight="1" x14ac:dyDescent="0.4"/>
    <row r="120" ht="12" customHeight="1" x14ac:dyDescent="0.4"/>
    <row r="121" ht="12" customHeight="1" x14ac:dyDescent="0.4"/>
    <row r="122" ht="12" customHeight="1" x14ac:dyDescent="0.4"/>
    <row r="123" ht="12" customHeight="1" x14ac:dyDescent="0.4"/>
    <row r="124" ht="12" customHeight="1" x14ac:dyDescent="0.4"/>
    <row r="125" ht="12" customHeight="1" x14ac:dyDescent="0.4"/>
    <row r="126" ht="12" customHeight="1" x14ac:dyDescent="0.4"/>
  </sheetData>
  <sheetProtection algorithmName="SHA-512" hashValue="NUY/9i7Hq6hPQ3oF5qgM42/rAiQPER6fILNtE8Ry+FQrEP9HVIIT1Nx3DkwhNtMGoIhvwFWF33vv6A4zCIz6Aw==" saltValue="Pr2Gacmk6iKPHpZu0XBGsQ==" spinCount="100000" sheet="1"/>
  <protectedRanges>
    <protectedRange sqref="D9:G9" name="範囲1"/>
  </protectedRanges>
  <dataConsolidate/>
  <mergeCells count="95">
    <mergeCell ref="C16:D16"/>
    <mergeCell ref="A1:G2"/>
    <mergeCell ref="A3:G3"/>
    <mergeCell ref="K3:K10"/>
    <mergeCell ref="B4:G4"/>
    <mergeCell ref="C5:G5"/>
    <mergeCell ref="C6:G6"/>
    <mergeCell ref="B7:G7"/>
    <mergeCell ref="B9:C9"/>
    <mergeCell ref="D9:G9"/>
    <mergeCell ref="B10:G10"/>
    <mergeCell ref="B11:G11"/>
    <mergeCell ref="C12:D12"/>
    <mergeCell ref="C13:D13"/>
    <mergeCell ref="C14:D14"/>
    <mergeCell ref="C15:D15"/>
    <mergeCell ref="C24:D24"/>
    <mergeCell ref="C25:D25"/>
    <mergeCell ref="K19:K22"/>
    <mergeCell ref="C20:D20"/>
    <mergeCell ref="C21:D21"/>
    <mergeCell ref="C22:D22"/>
    <mergeCell ref="C17:D17"/>
    <mergeCell ref="C18:D18"/>
    <mergeCell ref="C19:D19"/>
    <mergeCell ref="J19:J22"/>
    <mergeCell ref="C23:D23"/>
    <mergeCell ref="B26:B28"/>
    <mergeCell ref="C41:D41"/>
    <mergeCell ref="C30:D30"/>
    <mergeCell ref="C31:D31"/>
    <mergeCell ref="C32:D32"/>
    <mergeCell ref="C33:D33"/>
    <mergeCell ref="C34:D34"/>
    <mergeCell ref="C35:D35"/>
    <mergeCell ref="C36:D36"/>
    <mergeCell ref="C37:D37"/>
    <mergeCell ref="C38:D38"/>
    <mergeCell ref="C39:D39"/>
    <mergeCell ref="C40:D40"/>
    <mergeCell ref="C29:D29"/>
    <mergeCell ref="C53:D53"/>
    <mergeCell ref="C42:D42"/>
    <mergeCell ref="C43:D43"/>
    <mergeCell ref="C44:D44"/>
    <mergeCell ref="C45:D45"/>
    <mergeCell ref="C46:D46"/>
    <mergeCell ref="C47:D47"/>
    <mergeCell ref="C48:D48"/>
    <mergeCell ref="C49:D49"/>
    <mergeCell ref="C50:D50"/>
    <mergeCell ref="C51:D51"/>
    <mergeCell ref="C52:D52"/>
    <mergeCell ref="B72:B73"/>
    <mergeCell ref="C72:D72"/>
    <mergeCell ref="C73:D73"/>
    <mergeCell ref="C67:D67"/>
    <mergeCell ref="C54:D54"/>
    <mergeCell ref="C55:D55"/>
    <mergeCell ref="C56:D56"/>
    <mergeCell ref="C57:D57"/>
    <mergeCell ref="C58:D58"/>
    <mergeCell ref="C59:D59"/>
    <mergeCell ref="C60:D60"/>
    <mergeCell ref="C61:D61"/>
    <mergeCell ref="C62:D62"/>
    <mergeCell ref="C63:D63"/>
    <mergeCell ref="C66:D66"/>
    <mergeCell ref="C82:D82"/>
    <mergeCell ref="C83:D83"/>
    <mergeCell ref="C68:D68"/>
    <mergeCell ref="C69:D69"/>
    <mergeCell ref="C70:D70"/>
    <mergeCell ref="C71:D71"/>
    <mergeCell ref="C77:D77"/>
    <mergeCell ref="C78:D78"/>
    <mergeCell ref="C79:D79"/>
    <mergeCell ref="C80:D80"/>
    <mergeCell ref="C81:D81"/>
    <mergeCell ref="L3:L4"/>
    <mergeCell ref="E94:E95"/>
    <mergeCell ref="C94:D95"/>
    <mergeCell ref="B94:B95"/>
    <mergeCell ref="C93:D93"/>
    <mergeCell ref="C86:D86"/>
    <mergeCell ref="B88:G88"/>
    <mergeCell ref="C89:D89"/>
    <mergeCell ref="C90:D90"/>
    <mergeCell ref="C91:D91"/>
    <mergeCell ref="C92:D92"/>
    <mergeCell ref="C84:D84"/>
    <mergeCell ref="B74:B75"/>
    <mergeCell ref="C74:D74"/>
    <mergeCell ref="C75:D75"/>
    <mergeCell ref="C76:D76"/>
  </mergeCells>
  <phoneticPr fontId="4"/>
  <conditionalFormatting sqref="A1 H1:H2">
    <cfRule type="cellIs" dxfId="20" priority="13" operator="equal">
      <formula>"【！】入力区分を選択してください"</formula>
    </cfRule>
  </conditionalFormatting>
  <conditionalFormatting sqref="F13:F54">
    <cfRule type="expression" dxfId="19" priority="5">
      <formula>COUNTIF($F13,"*必須*")</formula>
    </cfRule>
  </conditionalFormatting>
  <conditionalFormatting sqref="F72:F79">
    <cfRule type="expression" dxfId="18" priority="10">
      <formula>COUNTIF($F72,"*必須*")</formula>
    </cfRule>
  </conditionalFormatting>
  <conditionalFormatting sqref="F89:F95">
    <cfRule type="expression" dxfId="17" priority="1">
      <formula>COUNTIF($F89,"*必須*")</formula>
    </cfRule>
  </conditionalFormatting>
  <conditionalFormatting sqref="G13:H54">
    <cfRule type="notContainsBlanks" dxfId="16" priority="6">
      <formula>LEN(TRIM(G13))&gt;0</formula>
    </cfRule>
    <cfRule type="expression" dxfId="15" priority="7">
      <formula>FIND($F13,"×")</formula>
    </cfRule>
  </conditionalFormatting>
  <conditionalFormatting sqref="G72:H79">
    <cfRule type="expression" dxfId="13" priority="12">
      <formula>FIND($F72,"×")</formula>
    </cfRule>
  </conditionalFormatting>
  <conditionalFormatting sqref="G89:H95">
    <cfRule type="notContainsBlanks" dxfId="12" priority="2">
      <formula>LEN(TRIM(G89))&gt;0</formula>
    </cfRule>
    <cfRule type="expression" dxfId="11" priority="3">
      <formula>FIND($F89,"×")</formula>
    </cfRule>
  </conditionalFormatting>
  <dataValidations count="3">
    <dataValidation imeMode="off" allowBlank="1" promptTitle="【入力区分】プルダウンより選択してください。" prompt="【Entry type】 Please select from the dropdown." sqref="D9:G9" xr:uid="{B3B36B35-2D3C-467B-8B99-6DC5043409AD}"/>
    <dataValidation imeMode="off" allowBlank="1" showErrorMessage="1" promptTitle="入力区分" prompt="１：新規登録             _x000a_２：仮登録                 _x000a_３：登録内容の変更    _x000a_４：登録内容の追加 _x000a_５：本学学生の口座登録 _x000a_６：外国送金_x000a_７：現金払い " sqref="B9" xr:uid="{D6B5AA39-A93C-4B30-A020-F442A4092F0F}"/>
    <dataValidation imeMode="off" allowBlank="1" showErrorMessage="1" promptTitle="入力区分" prompt="１：新規登録             _x000a_２：仮登録                 _x000a_３：登録内容の変更    _x000a_４：登録内容の追加 _x000a_５：本学学生の口座登録 _x000a_６：外国送金_x000a_７：名称のみの登録 " sqref="B8" xr:uid="{E9CF2630-6F68-40B3-8C04-F2D290C12DCD}"/>
  </dataValidations>
  <printOptions horizontalCentered="1"/>
  <pageMargins left="0.11811023622047245" right="0.11811023622047245" top="0.19685039370078741" bottom="0" header="0" footer="0"/>
  <pageSetup paperSize="9" scale="78" orientation="portrait" r:id="rId1"/>
  <colBreaks count="1" manualBreakCount="1">
    <brk id="9" max="94" man="1"/>
  </colBreaks>
  <drawing r:id="rId2"/>
  <extLst>
    <ext xmlns:x14="http://schemas.microsoft.com/office/spreadsheetml/2009/9/main" uri="{78C0D931-6437-407d-A8EE-F0AAD7539E65}">
      <x14:conditionalFormattings>
        <x14:conditionalFormatting xmlns:xm="http://schemas.microsoft.com/office/excel/2006/main">
          <x14:cfRule type="expression" priority="8" id="{596D29F5-3C6A-421F-8A0A-40D59DC013A0}">
            <xm:f>FIND($F13,入力フォームマスタ!$H$5)</xm:f>
            <x14:dxf>
              <fill>
                <patternFill>
                  <bgColor rgb="FFFFCCCC"/>
                </patternFill>
              </fill>
            </x14:dxf>
          </x14:cfRule>
          <xm:sqref>G13:H54</xm:sqref>
        </x14:conditionalFormatting>
        <x14:conditionalFormatting xmlns:xm="http://schemas.microsoft.com/office/excel/2006/main">
          <x14:cfRule type="expression" priority="4" id="{1230D166-A6D9-4FFB-BECA-85E5DD8B472C}">
            <xm:f>FIND($F89,入力フォームマスタ!$H$5)</xm:f>
            <x14:dxf>
              <fill>
                <patternFill>
                  <bgColor rgb="FFFFCCCC"/>
                </patternFill>
              </fill>
            </x14:dxf>
          </x14:cfRule>
          <xm:sqref>G89:H95</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F72A8-3587-4B53-A59F-46BDBD37A132}">
  <sheetPr>
    <tabColor theme="0" tint="-0.249977111117893"/>
    <pageSetUpPr fitToPage="1"/>
  </sheetPr>
  <dimension ref="A1:AH55"/>
  <sheetViews>
    <sheetView workbookViewId="0">
      <pane xSplit="2" ySplit="4" topLeftCell="C5" activePane="bottomRight" state="frozen"/>
      <selection activeCell="A5" sqref="A5:A16"/>
      <selection pane="topRight" activeCell="A5" sqref="A5:A16"/>
      <selection pane="bottomLeft" activeCell="A5" sqref="A5:A16"/>
      <selection pane="bottomRight" activeCell="A5" sqref="A5:A16"/>
    </sheetView>
  </sheetViews>
  <sheetFormatPr defaultColWidth="9" defaultRowHeight="18" customHeight="1" x14ac:dyDescent="0.4"/>
  <cols>
    <col min="1" max="2" width="18.625" style="322" customWidth="1"/>
    <col min="3" max="34" width="7.5" style="322" customWidth="1"/>
    <col min="35" max="16384" width="9" style="322"/>
  </cols>
  <sheetData>
    <row r="1" spans="1:34" ht="22.5" customHeight="1" x14ac:dyDescent="0.4">
      <c r="A1" s="352" t="s">
        <v>558</v>
      </c>
    </row>
    <row r="2" spans="1:34" ht="11.25" customHeight="1" x14ac:dyDescent="0.4"/>
    <row r="3" spans="1:34" s="353" customFormat="1" ht="15" customHeight="1" x14ac:dyDescent="0.4">
      <c r="C3" s="354">
        <v>1</v>
      </c>
      <c r="D3" s="354">
        <v>2</v>
      </c>
      <c r="E3" s="354">
        <v>3</v>
      </c>
      <c r="F3" s="354">
        <v>4</v>
      </c>
      <c r="G3" s="354">
        <v>5</v>
      </c>
      <c r="H3" s="354">
        <v>6</v>
      </c>
      <c r="I3" s="354">
        <v>7</v>
      </c>
      <c r="J3" s="355" t="s">
        <v>230</v>
      </c>
      <c r="K3" s="355" t="s">
        <v>231</v>
      </c>
      <c r="L3" s="355" t="s">
        <v>232</v>
      </c>
      <c r="M3" s="354">
        <v>9</v>
      </c>
      <c r="N3" s="354">
        <v>10</v>
      </c>
      <c r="O3" s="354">
        <v>11</v>
      </c>
      <c r="P3" s="354">
        <v>12</v>
      </c>
      <c r="Q3" s="354">
        <v>13</v>
      </c>
      <c r="R3" s="354">
        <v>14</v>
      </c>
      <c r="S3" s="356">
        <v>15</v>
      </c>
      <c r="T3" s="357" t="s">
        <v>438</v>
      </c>
      <c r="U3" s="358" t="s">
        <v>440</v>
      </c>
      <c r="V3" s="358" t="s">
        <v>442</v>
      </c>
      <c r="W3" s="358" t="s">
        <v>444</v>
      </c>
      <c r="X3" s="359">
        <v>18</v>
      </c>
      <c r="Y3" s="359">
        <v>19</v>
      </c>
      <c r="Z3" s="359">
        <v>20</v>
      </c>
      <c r="AA3" s="360">
        <v>21</v>
      </c>
      <c r="AB3" s="361">
        <v>22</v>
      </c>
      <c r="AC3" s="362">
        <v>23</v>
      </c>
      <c r="AD3" s="362">
        <v>24</v>
      </c>
      <c r="AE3" s="362">
        <v>25</v>
      </c>
      <c r="AF3" s="362">
        <v>26</v>
      </c>
      <c r="AG3" s="363" t="s">
        <v>578</v>
      </c>
      <c r="AH3" s="363" t="s">
        <v>579</v>
      </c>
    </row>
    <row r="4" spans="1:34" s="323" customFormat="1" ht="45" customHeight="1" x14ac:dyDescent="0.15">
      <c r="A4" s="366" t="s">
        <v>124</v>
      </c>
      <c r="B4" s="366" t="s">
        <v>303</v>
      </c>
      <c r="C4" s="135" t="s">
        <v>562</v>
      </c>
      <c r="D4" s="135" t="s">
        <v>347</v>
      </c>
      <c r="E4" s="135" t="s">
        <v>563</v>
      </c>
      <c r="F4" s="135" t="s">
        <v>559</v>
      </c>
      <c r="G4" s="135" t="s">
        <v>564</v>
      </c>
      <c r="H4" s="135" t="s">
        <v>306</v>
      </c>
      <c r="I4" s="135" t="s">
        <v>307</v>
      </c>
      <c r="J4" s="135" t="s">
        <v>565</v>
      </c>
      <c r="K4" s="135" t="s">
        <v>338</v>
      </c>
      <c r="L4" s="135" t="s">
        <v>339</v>
      </c>
      <c r="M4" s="135" t="s">
        <v>566</v>
      </c>
      <c r="N4" s="135" t="s">
        <v>560</v>
      </c>
      <c r="O4" s="135" t="s">
        <v>561</v>
      </c>
      <c r="P4" s="135" t="s">
        <v>567</v>
      </c>
      <c r="Q4" s="135" t="s">
        <v>568</v>
      </c>
      <c r="R4" s="135" t="s">
        <v>317</v>
      </c>
      <c r="S4" s="327" t="s">
        <v>569</v>
      </c>
      <c r="T4" s="330" t="s">
        <v>570</v>
      </c>
      <c r="U4" s="320" t="s">
        <v>571</v>
      </c>
      <c r="V4" s="320" t="s">
        <v>572</v>
      </c>
      <c r="W4" s="320" t="s">
        <v>573</v>
      </c>
      <c r="X4" s="320" t="s">
        <v>333</v>
      </c>
      <c r="Y4" s="320" t="s">
        <v>188</v>
      </c>
      <c r="Z4" s="320" t="s">
        <v>530</v>
      </c>
      <c r="AA4" s="331" t="s">
        <v>574</v>
      </c>
      <c r="AB4" s="319" t="s">
        <v>300</v>
      </c>
      <c r="AC4" s="324" t="s">
        <v>335</v>
      </c>
      <c r="AD4" s="324" t="s">
        <v>403</v>
      </c>
      <c r="AE4" s="324" t="s">
        <v>402</v>
      </c>
      <c r="AF4" s="324" t="s">
        <v>575</v>
      </c>
      <c r="AG4" s="324" t="s">
        <v>576</v>
      </c>
      <c r="AH4" s="324" t="s">
        <v>577</v>
      </c>
    </row>
    <row r="5" spans="1:34" ht="21" customHeight="1" thickBot="1" x14ac:dyDescent="0.45">
      <c r="A5" s="334" t="s">
        <v>583</v>
      </c>
      <c r="B5" s="334" t="s">
        <v>583</v>
      </c>
      <c r="C5" s="335"/>
      <c r="D5" s="335"/>
      <c r="E5" s="335"/>
      <c r="F5" s="335"/>
      <c r="G5" s="335"/>
      <c r="H5" s="335"/>
      <c r="I5" s="335"/>
      <c r="J5" s="335"/>
      <c r="K5" s="335"/>
      <c r="L5" s="335"/>
      <c r="M5" s="335"/>
      <c r="N5" s="335"/>
      <c r="O5" s="335"/>
      <c r="P5" s="335"/>
      <c r="Q5" s="335"/>
      <c r="R5" s="335"/>
      <c r="S5" s="336"/>
      <c r="T5" s="337"/>
      <c r="U5" s="335"/>
      <c r="V5" s="335"/>
      <c r="W5" s="335"/>
      <c r="X5" s="335"/>
      <c r="Y5" s="335"/>
      <c r="Z5" s="335"/>
      <c r="AA5" s="338"/>
      <c r="AB5" s="339"/>
      <c r="AC5" s="335"/>
      <c r="AD5" s="335"/>
      <c r="AE5" s="335"/>
      <c r="AF5" s="335"/>
      <c r="AG5" s="335"/>
      <c r="AH5" s="335"/>
    </row>
    <row r="6" spans="1:34" s="367" customFormat="1" ht="21" customHeight="1" thickTop="1" x14ac:dyDescent="0.4">
      <c r="A6" s="629" t="s">
        <v>580</v>
      </c>
      <c r="B6" s="410" t="s">
        <v>592</v>
      </c>
      <c r="C6" s="411" t="s">
        <v>477</v>
      </c>
      <c r="D6" s="411" t="s">
        <v>477</v>
      </c>
      <c r="E6" s="411" t="s">
        <v>582</v>
      </c>
      <c r="F6" s="411" t="s">
        <v>582</v>
      </c>
      <c r="G6" s="411" t="s">
        <v>582</v>
      </c>
      <c r="H6" s="411" t="s">
        <v>477</v>
      </c>
      <c r="I6" s="411" t="s">
        <v>477</v>
      </c>
      <c r="J6" s="411" t="s">
        <v>477</v>
      </c>
      <c r="K6" s="411" t="s">
        <v>477</v>
      </c>
      <c r="L6" s="411" t="s">
        <v>477</v>
      </c>
      <c r="M6" s="411" t="s">
        <v>477</v>
      </c>
      <c r="N6" s="411" t="s">
        <v>477</v>
      </c>
      <c r="O6" s="411" t="s">
        <v>477</v>
      </c>
      <c r="P6" s="411" t="s">
        <v>477</v>
      </c>
      <c r="Q6" s="411" t="s">
        <v>477</v>
      </c>
      <c r="R6" s="411" t="s">
        <v>477</v>
      </c>
      <c r="S6" s="412" t="s">
        <v>477</v>
      </c>
      <c r="T6" s="413" t="s">
        <v>477</v>
      </c>
      <c r="U6" s="411" t="s">
        <v>477</v>
      </c>
      <c r="V6" s="411" t="s">
        <v>477</v>
      </c>
      <c r="W6" s="411" t="s">
        <v>477</v>
      </c>
      <c r="X6" s="411" t="s">
        <v>477</v>
      </c>
      <c r="Y6" s="411" t="s">
        <v>477</v>
      </c>
      <c r="Z6" s="411" t="s">
        <v>477</v>
      </c>
      <c r="AA6" s="414" t="s">
        <v>477</v>
      </c>
      <c r="AB6" s="415" t="s">
        <v>582</v>
      </c>
      <c r="AC6" s="411" t="s">
        <v>582</v>
      </c>
      <c r="AD6" s="411" t="s">
        <v>582</v>
      </c>
      <c r="AE6" s="411" t="s">
        <v>477</v>
      </c>
      <c r="AF6" s="411" t="s">
        <v>582</v>
      </c>
      <c r="AG6" s="627" t="s">
        <v>477</v>
      </c>
      <c r="AH6" s="628"/>
    </row>
    <row r="7" spans="1:34" ht="21" customHeight="1" x14ac:dyDescent="0.4">
      <c r="A7" s="630"/>
      <c r="B7" s="351" t="s">
        <v>583</v>
      </c>
      <c r="C7" s="340" t="s">
        <v>477</v>
      </c>
      <c r="D7" s="340" t="s">
        <v>477</v>
      </c>
      <c r="E7" s="340" t="s">
        <v>582</v>
      </c>
      <c r="F7" s="340" t="s">
        <v>582</v>
      </c>
      <c r="G7" s="340" t="s">
        <v>582</v>
      </c>
      <c r="H7" s="340" t="s">
        <v>477</v>
      </c>
      <c r="I7" s="340" t="s">
        <v>477</v>
      </c>
      <c r="J7" s="340" t="s">
        <v>477</v>
      </c>
      <c r="K7" s="340" t="s">
        <v>477</v>
      </c>
      <c r="L7" s="340" t="s">
        <v>477</v>
      </c>
      <c r="M7" s="340" t="s">
        <v>477</v>
      </c>
      <c r="N7" s="340" t="s">
        <v>477</v>
      </c>
      <c r="O7" s="340" t="s">
        <v>477</v>
      </c>
      <c r="P7" s="340" t="s">
        <v>477</v>
      </c>
      <c r="Q7" s="340" t="s">
        <v>477</v>
      </c>
      <c r="R7" s="340" t="s">
        <v>477</v>
      </c>
      <c r="S7" s="341" t="s">
        <v>477</v>
      </c>
      <c r="T7" s="342" t="s">
        <v>477</v>
      </c>
      <c r="U7" s="340" t="s">
        <v>477</v>
      </c>
      <c r="V7" s="340" t="s">
        <v>477</v>
      </c>
      <c r="W7" s="340" t="s">
        <v>477</v>
      </c>
      <c r="X7" s="340" t="s">
        <v>477</v>
      </c>
      <c r="Y7" s="340" t="s">
        <v>477</v>
      </c>
      <c r="Z7" s="340" t="s">
        <v>477</v>
      </c>
      <c r="AA7" s="343" t="s">
        <v>477</v>
      </c>
      <c r="AB7" s="344" t="s">
        <v>582</v>
      </c>
      <c r="AC7" s="340" t="s">
        <v>582</v>
      </c>
      <c r="AD7" s="340" t="s">
        <v>582</v>
      </c>
      <c r="AE7" s="340" t="s">
        <v>477</v>
      </c>
      <c r="AF7" s="340" t="s">
        <v>582</v>
      </c>
      <c r="AG7" s="340" t="s">
        <v>477</v>
      </c>
      <c r="AH7" s="340" t="s">
        <v>95</v>
      </c>
    </row>
    <row r="8" spans="1:34" ht="21" customHeight="1" x14ac:dyDescent="0.4">
      <c r="A8" s="631"/>
      <c r="B8" s="325" t="s">
        <v>349</v>
      </c>
      <c r="C8" s="326" t="s">
        <v>477</v>
      </c>
      <c r="D8" s="326" t="s">
        <v>477</v>
      </c>
      <c r="E8" s="326" t="s">
        <v>582</v>
      </c>
      <c r="F8" s="326" t="s">
        <v>582</v>
      </c>
      <c r="G8" s="326" t="s">
        <v>582</v>
      </c>
      <c r="H8" s="326" t="s">
        <v>477</v>
      </c>
      <c r="I8" s="326" t="s">
        <v>477</v>
      </c>
      <c r="J8" s="326" t="s">
        <v>477</v>
      </c>
      <c r="K8" s="326" t="s">
        <v>477</v>
      </c>
      <c r="L8" s="326" t="s">
        <v>477</v>
      </c>
      <c r="M8" s="326" t="s">
        <v>477</v>
      </c>
      <c r="N8" s="326" t="s">
        <v>477</v>
      </c>
      <c r="O8" s="326" t="s">
        <v>477</v>
      </c>
      <c r="P8" s="326" t="s">
        <v>477</v>
      </c>
      <c r="Q8" s="326" t="s">
        <v>582</v>
      </c>
      <c r="R8" s="326" t="s">
        <v>95</v>
      </c>
      <c r="S8" s="328" t="s">
        <v>95</v>
      </c>
      <c r="T8" s="332" t="s">
        <v>477</v>
      </c>
      <c r="U8" s="326" t="s">
        <v>477</v>
      </c>
      <c r="V8" s="326" t="s">
        <v>477</v>
      </c>
      <c r="W8" s="326" t="s">
        <v>477</v>
      </c>
      <c r="X8" s="326" t="s">
        <v>477</v>
      </c>
      <c r="Y8" s="326" t="s">
        <v>477</v>
      </c>
      <c r="Z8" s="326" t="s">
        <v>477</v>
      </c>
      <c r="AA8" s="333" t="s">
        <v>477</v>
      </c>
      <c r="AB8" s="329" t="s">
        <v>582</v>
      </c>
      <c r="AC8" s="326" t="s">
        <v>95</v>
      </c>
      <c r="AD8" s="326" t="s">
        <v>582</v>
      </c>
      <c r="AE8" s="326" t="s">
        <v>477</v>
      </c>
      <c r="AF8" s="326" t="s">
        <v>582</v>
      </c>
      <c r="AG8" s="326" t="s">
        <v>477</v>
      </c>
      <c r="AH8" s="326" t="s">
        <v>95</v>
      </c>
    </row>
    <row r="9" spans="1:34" ht="21" customHeight="1" x14ac:dyDescent="0.4">
      <c r="A9" s="631"/>
      <c r="B9" s="325" t="s">
        <v>350</v>
      </c>
      <c r="C9" s="326" t="s">
        <v>477</v>
      </c>
      <c r="D9" s="326" t="s">
        <v>477</v>
      </c>
      <c r="E9" s="326" t="s">
        <v>582</v>
      </c>
      <c r="F9" s="326" t="s">
        <v>582</v>
      </c>
      <c r="G9" s="326" t="s">
        <v>582</v>
      </c>
      <c r="H9" s="326" t="s">
        <v>477</v>
      </c>
      <c r="I9" s="326" t="s">
        <v>477</v>
      </c>
      <c r="J9" s="326" t="s">
        <v>477</v>
      </c>
      <c r="K9" s="326" t="s">
        <v>477</v>
      </c>
      <c r="L9" s="326" t="s">
        <v>477</v>
      </c>
      <c r="M9" s="326" t="s">
        <v>477</v>
      </c>
      <c r="N9" s="326" t="s">
        <v>477</v>
      </c>
      <c r="O9" s="326" t="s">
        <v>477</v>
      </c>
      <c r="P9" s="326" t="s">
        <v>477</v>
      </c>
      <c r="Q9" s="326" t="s">
        <v>582</v>
      </c>
      <c r="R9" s="326" t="s">
        <v>582</v>
      </c>
      <c r="S9" s="328" t="s">
        <v>477</v>
      </c>
      <c r="T9" s="332" t="s">
        <v>477</v>
      </c>
      <c r="U9" s="326" t="s">
        <v>477</v>
      </c>
      <c r="V9" s="326" t="s">
        <v>477</v>
      </c>
      <c r="W9" s="326" t="s">
        <v>477</v>
      </c>
      <c r="X9" s="326" t="s">
        <v>477</v>
      </c>
      <c r="Y9" s="326" t="s">
        <v>477</v>
      </c>
      <c r="Z9" s="326" t="s">
        <v>477</v>
      </c>
      <c r="AA9" s="333" t="s">
        <v>477</v>
      </c>
      <c r="AB9" s="329" t="s">
        <v>582</v>
      </c>
      <c r="AC9" s="326" t="s">
        <v>95</v>
      </c>
      <c r="AD9" s="326" t="s">
        <v>582</v>
      </c>
      <c r="AE9" s="326" t="s">
        <v>477</v>
      </c>
      <c r="AF9" s="326" t="s">
        <v>582</v>
      </c>
      <c r="AG9" s="326" t="s">
        <v>477</v>
      </c>
      <c r="AH9" s="326" t="s">
        <v>95</v>
      </c>
    </row>
    <row r="10" spans="1:34" ht="21" customHeight="1" x14ac:dyDescent="0.4">
      <c r="A10" s="631"/>
      <c r="B10" s="325" t="s">
        <v>584</v>
      </c>
      <c r="C10" s="326" t="s">
        <v>477</v>
      </c>
      <c r="D10" s="326" t="s">
        <v>477</v>
      </c>
      <c r="E10" s="326" t="s">
        <v>582</v>
      </c>
      <c r="F10" s="326" t="s">
        <v>582</v>
      </c>
      <c r="G10" s="326" t="s">
        <v>582</v>
      </c>
      <c r="H10" s="326" t="s">
        <v>477</v>
      </c>
      <c r="I10" s="326" t="s">
        <v>477</v>
      </c>
      <c r="J10" s="326" t="s">
        <v>477</v>
      </c>
      <c r="K10" s="326" t="s">
        <v>477</v>
      </c>
      <c r="L10" s="326" t="s">
        <v>477</v>
      </c>
      <c r="M10" s="326" t="s">
        <v>477</v>
      </c>
      <c r="N10" s="326" t="s">
        <v>477</v>
      </c>
      <c r="O10" s="326" t="s">
        <v>477</v>
      </c>
      <c r="P10" s="326" t="s">
        <v>477</v>
      </c>
      <c r="Q10" s="326" t="s">
        <v>95</v>
      </c>
      <c r="R10" s="326" t="s">
        <v>477</v>
      </c>
      <c r="S10" s="328" t="s">
        <v>477</v>
      </c>
      <c r="T10" s="332" t="s">
        <v>477</v>
      </c>
      <c r="U10" s="326" t="s">
        <v>477</v>
      </c>
      <c r="V10" s="326" t="s">
        <v>477</v>
      </c>
      <c r="W10" s="326" t="s">
        <v>477</v>
      </c>
      <c r="X10" s="326" t="s">
        <v>477</v>
      </c>
      <c r="Y10" s="326" t="s">
        <v>477</v>
      </c>
      <c r="Z10" s="326" t="s">
        <v>477</v>
      </c>
      <c r="AA10" s="333" t="s">
        <v>477</v>
      </c>
      <c r="AB10" s="329" t="s">
        <v>582</v>
      </c>
      <c r="AC10" s="326" t="s">
        <v>582</v>
      </c>
      <c r="AD10" s="326" t="s">
        <v>582</v>
      </c>
      <c r="AE10" s="326" t="s">
        <v>477</v>
      </c>
      <c r="AF10" s="326" t="s">
        <v>582</v>
      </c>
      <c r="AG10" s="326" t="s">
        <v>477</v>
      </c>
      <c r="AH10" s="326" t="s">
        <v>95</v>
      </c>
    </row>
    <row r="11" spans="1:34" ht="21" customHeight="1" x14ac:dyDescent="0.4">
      <c r="A11" s="631"/>
      <c r="B11" s="325" t="s">
        <v>352</v>
      </c>
      <c r="C11" s="326" t="s">
        <v>477</v>
      </c>
      <c r="D11" s="326" t="s">
        <v>477</v>
      </c>
      <c r="E11" s="326" t="s">
        <v>582</v>
      </c>
      <c r="F11" s="326" t="s">
        <v>582</v>
      </c>
      <c r="G11" s="326" t="s">
        <v>582</v>
      </c>
      <c r="H11" s="326" t="s">
        <v>477</v>
      </c>
      <c r="I11" s="326" t="s">
        <v>477</v>
      </c>
      <c r="J11" s="326" t="s">
        <v>477</v>
      </c>
      <c r="K11" s="326" t="s">
        <v>477</v>
      </c>
      <c r="L11" s="326" t="s">
        <v>477</v>
      </c>
      <c r="M11" s="326" t="s">
        <v>477</v>
      </c>
      <c r="N11" s="326" t="s">
        <v>477</v>
      </c>
      <c r="O11" s="326" t="s">
        <v>477</v>
      </c>
      <c r="P11" s="326" t="s">
        <v>477</v>
      </c>
      <c r="Q11" s="326" t="s">
        <v>95</v>
      </c>
      <c r="R11" s="326" t="s">
        <v>477</v>
      </c>
      <c r="S11" s="328" t="s">
        <v>477</v>
      </c>
      <c r="T11" s="332" t="s">
        <v>477</v>
      </c>
      <c r="U11" s="326" t="s">
        <v>477</v>
      </c>
      <c r="V11" s="326" t="s">
        <v>477</v>
      </c>
      <c r="W11" s="326" t="s">
        <v>477</v>
      </c>
      <c r="X11" s="326" t="s">
        <v>477</v>
      </c>
      <c r="Y11" s="326" t="s">
        <v>477</v>
      </c>
      <c r="Z11" s="326" t="s">
        <v>477</v>
      </c>
      <c r="AA11" s="333" t="s">
        <v>477</v>
      </c>
      <c r="AB11" s="329" t="s">
        <v>582</v>
      </c>
      <c r="AC11" s="326" t="s">
        <v>582</v>
      </c>
      <c r="AD11" s="326" t="s">
        <v>582</v>
      </c>
      <c r="AE11" s="326" t="s">
        <v>477</v>
      </c>
      <c r="AF11" s="326" t="s">
        <v>582</v>
      </c>
      <c r="AG11" s="326" t="s">
        <v>477</v>
      </c>
      <c r="AH11" s="326" t="s">
        <v>95</v>
      </c>
    </row>
    <row r="12" spans="1:34" ht="21" customHeight="1" x14ac:dyDescent="0.4">
      <c r="A12" s="631"/>
      <c r="B12" s="325" t="s">
        <v>585</v>
      </c>
      <c r="C12" s="326" t="s">
        <v>477</v>
      </c>
      <c r="D12" s="326" t="s">
        <v>477</v>
      </c>
      <c r="E12" s="326" t="s">
        <v>582</v>
      </c>
      <c r="F12" s="326" t="s">
        <v>582</v>
      </c>
      <c r="G12" s="326" t="s">
        <v>582</v>
      </c>
      <c r="H12" s="326" t="s">
        <v>477</v>
      </c>
      <c r="I12" s="326" t="s">
        <v>477</v>
      </c>
      <c r="J12" s="326" t="s">
        <v>477</v>
      </c>
      <c r="K12" s="326" t="s">
        <v>477</v>
      </c>
      <c r="L12" s="326" t="s">
        <v>477</v>
      </c>
      <c r="M12" s="326" t="s">
        <v>477</v>
      </c>
      <c r="N12" s="326" t="s">
        <v>477</v>
      </c>
      <c r="O12" s="326" t="s">
        <v>477</v>
      </c>
      <c r="P12" s="326" t="s">
        <v>477</v>
      </c>
      <c r="Q12" s="326" t="s">
        <v>95</v>
      </c>
      <c r="R12" s="326" t="s">
        <v>477</v>
      </c>
      <c r="S12" s="328" t="s">
        <v>477</v>
      </c>
      <c r="T12" s="332" t="s">
        <v>477</v>
      </c>
      <c r="U12" s="326" t="s">
        <v>477</v>
      </c>
      <c r="V12" s="326" t="s">
        <v>477</v>
      </c>
      <c r="W12" s="326" t="s">
        <v>477</v>
      </c>
      <c r="X12" s="326" t="s">
        <v>477</v>
      </c>
      <c r="Y12" s="326" t="s">
        <v>477</v>
      </c>
      <c r="Z12" s="326" t="s">
        <v>477</v>
      </c>
      <c r="AA12" s="333" t="s">
        <v>477</v>
      </c>
      <c r="AB12" s="329" t="s">
        <v>582</v>
      </c>
      <c r="AC12" s="326" t="s">
        <v>582</v>
      </c>
      <c r="AD12" s="326" t="s">
        <v>582</v>
      </c>
      <c r="AE12" s="326" t="s">
        <v>477</v>
      </c>
      <c r="AF12" s="326" t="s">
        <v>582</v>
      </c>
      <c r="AG12" s="326" t="s">
        <v>477</v>
      </c>
      <c r="AH12" s="326" t="s">
        <v>95</v>
      </c>
    </row>
    <row r="13" spans="1:34" ht="21" customHeight="1" x14ac:dyDescent="0.4">
      <c r="A13" s="631"/>
      <c r="B13" s="325" t="s">
        <v>354</v>
      </c>
      <c r="C13" s="326" t="s">
        <v>477</v>
      </c>
      <c r="D13" s="326" t="s">
        <v>477</v>
      </c>
      <c r="E13" s="326" t="s">
        <v>582</v>
      </c>
      <c r="F13" s="326" t="s">
        <v>582</v>
      </c>
      <c r="G13" s="326" t="s">
        <v>582</v>
      </c>
      <c r="H13" s="326" t="s">
        <v>477</v>
      </c>
      <c r="I13" s="326" t="s">
        <v>477</v>
      </c>
      <c r="J13" s="326" t="s">
        <v>477</v>
      </c>
      <c r="K13" s="326" t="s">
        <v>477</v>
      </c>
      <c r="L13" s="326" t="s">
        <v>477</v>
      </c>
      <c r="M13" s="326" t="s">
        <v>477</v>
      </c>
      <c r="N13" s="326" t="s">
        <v>477</v>
      </c>
      <c r="O13" s="326" t="s">
        <v>404</v>
      </c>
      <c r="P13" s="326" t="s">
        <v>404</v>
      </c>
      <c r="Q13" s="326" t="s">
        <v>95</v>
      </c>
      <c r="R13" s="326" t="s">
        <v>95</v>
      </c>
      <c r="S13" s="328" t="s">
        <v>95</v>
      </c>
      <c r="T13" s="332" t="s">
        <v>404</v>
      </c>
      <c r="U13" s="326" t="s">
        <v>404</v>
      </c>
      <c r="V13" s="326" t="s">
        <v>404</v>
      </c>
      <c r="W13" s="326" t="s">
        <v>404</v>
      </c>
      <c r="X13" s="326" t="s">
        <v>404</v>
      </c>
      <c r="Y13" s="326" t="s">
        <v>404</v>
      </c>
      <c r="Z13" s="326" t="s">
        <v>404</v>
      </c>
      <c r="AA13" s="333" t="s">
        <v>404</v>
      </c>
      <c r="AB13" s="329" t="s">
        <v>582</v>
      </c>
      <c r="AC13" s="326" t="s">
        <v>95</v>
      </c>
      <c r="AD13" s="326" t="s">
        <v>582</v>
      </c>
      <c r="AE13" s="326" t="s">
        <v>477</v>
      </c>
      <c r="AF13" s="326" t="s">
        <v>582</v>
      </c>
      <c r="AG13" s="326" t="s">
        <v>477</v>
      </c>
      <c r="AH13" s="326" t="s">
        <v>95</v>
      </c>
    </row>
    <row r="14" spans="1:34" ht="21" customHeight="1" x14ac:dyDescent="0.4">
      <c r="A14" s="631"/>
      <c r="B14" s="325" t="s">
        <v>355</v>
      </c>
      <c r="C14" s="326" t="s">
        <v>477</v>
      </c>
      <c r="D14" s="326" t="s">
        <v>477</v>
      </c>
      <c r="E14" s="326" t="s">
        <v>582</v>
      </c>
      <c r="F14" s="326" t="s">
        <v>582</v>
      </c>
      <c r="G14" s="326" t="s">
        <v>582</v>
      </c>
      <c r="H14" s="326" t="s">
        <v>477</v>
      </c>
      <c r="I14" s="326" t="s">
        <v>477</v>
      </c>
      <c r="J14" s="326" t="s">
        <v>404</v>
      </c>
      <c r="K14" s="326" t="s">
        <v>404</v>
      </c>
      <c r="L14" s="326" t="s">
        <v>404</v>
      </c>
      <c r="M14" s="326" t="s">
        <v>404</v>
      </c>
      <c r="N14" s="326" t="s">
        <v>404</v>
      </c>
      <c r="O14" s="326" t="s">
        <v>404</v>
      </c>
      <c r="P14" s="326" t="s">
        <v>404</v>
      </c>
      <c r="Q14" s="326" t="s">
        <v>95</v>
      </c>
      <c r="R14" s="326" t="s">
        <v>95</v>
      </c>
      <c r="S14" s="328" t="s">
        <v>404</v>
      </c>
      <c r="T14" s="332" t="s">
        <v>404</v>
      </c>
      <c r="U14" s="326" t="s">
        <v>404</v>
      </c>
      <c r="V14" s="326" t="s">
        <v>404</v>
      </c>
      <c r="W14" s="326" t="s">
        <v>404</v>
      </c>
      <c r="X14" s="326" t="s">
        <v>404</v>
      </c>
      <c r="Y14" s="326" t="s">
        <v>404</v>
      </c>
      <c r="Z14" s="326" t="s">
        <v>404</v>
      </c>
      <c r="AA14" s="333" t="s">
        <v>404</v>
      </c>
      <c r="AB14" s="329" t="s">
        <v>582</v>
      </c>
      <c r="AC14" s="326" t="s">
        <v>95</v>
      </c>
      <c r="AD14" s="326" t="s">
        <v>582</v>
      </c>
      <c r="AE14" s="326" t="s">
        <v>477</v>
      </c>
      <c r="AF14" s="326" t="s">
        <v>582</v>
      </c>
      <c r="AG14" s="326" t="s">
        <v>477</v>
      </c>
      <c r="AH14" s="326" t="s">
        <v>95</v>
      </c>
    </row>
    <row r="15" spans="1:34" ht="21" customHeight="1" x14ac:dyDescent="0.4">
      <c r="A15" s="631"/>
      <c r="B15" s="325" t="s">
        <v>356</v>
      </c>
      <c r="C15" s="326" t="s">
        <v>477</v>
      </c>
      <c r="D15" s="326" t="s">
        <v>477</v>
      </c>
      <c r="E15" s="326" t="s">
        <v>582</v>
      </c>
      <c r="F15" s="326" t="s">
        <v>582</v>
      </c>
      <c r="G15" s="326" t="s">
        <v>582</v>
      </c>
      <c r="H15" s="326" t="s">
        <v>477</v>
      </c>
      <c r="I15" s="326" t="s">
        <v>477</v>
      </c>
      <c r="J15" s="326" t="s">
        <v>477</v>
      </c>
      <c r="K15" s="326" t="s">
        <v>477</v>
      </c>
      <c r="L15" s="326" t="s">
        <v>477</v>
      </c>
      <c r="M15" s="326" t="s">
        <v>477</v>
      </c>
      <c r="N15" s="326" t="s">
        <v>477</v>
      </c>
      <c r="O15" s="326" t="s">
        <v>477</v>
      </c>
      <c r="P15" s="326" t="s">
        <v>477</v>
      </c>
      <c r="Q15" s="326" t="s">
        <v>95</v>
      </c>
      <c r="R15" s="326" t="s">
        <v>95</v>
      </c>
      <c r="S15" s="328" t="s">
        <v>477</v>
      </c>
      <c r="T15" s="332" t="s">
        <v>477</v>
      </c>
      <c r="U15" s="326" t="s">
        <v>477</v>
      </c>
      <c r="V15" s="326" t="s">
        <v>477</v>
      </c>
      <c r="W15" s="326" t="s">
        <v>477</v>
      </c>
      <c r="X15" s="326" t="s">
        <v>477</v>
      </c>
      <c r="Y15" s="326" t="s">
        <v>477</v>
      </c>
      <c r="Z15" s="326" t="s">
        <v>477</v>
      </c>
      <c r="AA15" s="333" t="s">
        <v>477</v>
      </c>
      <c r="AB15" s="329" t="s">
        <v>582</v>
      </c>
      <c r="AC15" s="326" t="s">
        <v>95</v>
      </c>
      <c r="AD15" s="326" t="s">
        <v>582</v>
      </c>
      <c r="AE15" s="326" t="s">
        <v>477</v>
      </c>
      <c r="AF15" s="326" t="s">
        <v>582</v>
      </c>
      <c r="AG15" s="326" t="s">
        <v>477</v>
      </c>
      <c r="AH15" s="326" t="s">
        <v>95</v>
      </c>
    </row>
    <row r="16" spans="1:34" ht="21" customHeight="1" thickBot="1" x14ac:dyDescent="0.45">
      <c r="A16" s="632"/>
      <c r="B16" s="345" t="s">
        <v>357</v>
      </c>
      <c r="C16" s="346" t="s">
        <v>477</v>
      </c>
      <c r="D16" s="346" t="s">
        <v>477</v>
      </c>
      <c r="E16" s="346" t="s">
        <v>582</v>
      </c>
      <c r="F16" s="346" t="s">
        <v>582</v>
      </c>
      <c r="G16" s="346" t="s">
        <v>582</v>
      </c>
      <c r="H16" s="346" t="s">
        <v>477</v>
      </c>
      <c r="I16" s="346" t="s">
        <v>477</v>
      </c>
      <c r="J16" s="346" t="s">
        <v>477</v>
      </c>
      <c r="K16" s="346" t="s">
        <v>477</v>
      </c>
      <c r="L16" s="346" t="s">
        <v>477</v>
      </c>
      <c r="M16" s="346" t="s">
        <v>477</v>
      </c>
      <c r="N16" s="346" t="s">
        <v>477</v>
      </c>
      <c r="O16" s="346" t="s">
        <v>404</v>
      </c>
      <c r="P16" s="346" t="s">
        <v>404</v>
      </c>
      <c r="Q16" s="346" t="s">
        <v>95</v>
      </c>
      <c r="R16" s="346" t="s">
        <v>477</v>
      </c>
      <c r="S16" s="347" t="s">
        <v>477</v>
      </c>
      <c r="T16" s="348" t="s">
        <v>404</v>
      </c>
      <c r="U16" s="346" t="s">
        <v>404</v>
      </c>
      <c r="V16" s="346" t="s">
        <v>404</v>
      </c>
      <c r="W16" s="346" t="s">
        <v>404</v>
      </c>
      <c r="X16" s="346" t="s">
        <v>404</v>
      </c>
      <c r="Y16" s="346" t="s">
        <v>404</v>
      </c>
      <c r="Z16" s="346" t="s">
        <v>404</v>
      </c>
      <c r="AA16" s="349" t="s">
        <v>404</v>
      </c>
      <c r="AB16" s="350" t="s">
        <v>582</v>
      </c>
      <c r="AC16" s="346" t="s">
        <v>582</v>
      </c>
      <c r="AD16" s="346" t="s">
        <v>582</v>
      </c>
      <c r="AE16" s="346" t="s">
        <v>477</v>
      </c>
      <c r="AF16" s="346" t="s">
        <v>582</v>
      </c>
      <c r="AG16" s="346" t="s">
        <v>477</v>
      </c>
      <c r="AH16" s="346" t="s">
        <v>95</v>
      </c>
    </row>
    <row r="17" spans="1:34" s="367" customFormat="1" ht="21" customHeight="1" thickTop="1" x14ac:dyDescent="0.4">
      <c r="A17" s="633" t="s">
        <v>341</v>
      </c>
      <c r="B17" s="410" t="s">
        <v>592</v>
      </c>
      <c r="C17" s="416" t="s">
        <v>95</v>
      </c>
      <c r="D17" s="416" t="s">
        <v>477</v>
      </c>
      <c r="E17" s="416" t="s">
        <v>582</v>
      </c>
      <c r="F17" s="416" t="s">
        <v>582</v>
      </c>
      <c r="G17" s="416" t="s">
        <v>582</v>
      </c>
      <c r="H17" s="416" t="s">
        <v>477</v>
      </c>
      <c r="I17" s="416" t="s">
        <v>477</v>
      </c>
      <c r="J17" s="416" t="s">
        <v>477</v>
      </c>
      <c r="K17" s="416" t="s">
        <v>477</v>
      </c>
      <c r="L17" s="416" t="s">
        <v>477</v>
      </c>
      <c r="M17" s="416" t="s">
        <v>477</v>
      </c>
      <c r="N17" s="416" t="s">
        <v>477</v>
      </c>
      <c r="O17" s="416" t="s">
        <v>477</v>
      </c>
      <c r="P17" s="416" t="s">
        <v>477</v>
      </c>
      <c r="Q17" s="416" t="s">
        <v>477</v>
      </c>
      <c r="R17" s="416" t="s">
        <v>477</v>
      </c>
      <c r="S17" s="417" t="s">
        <v>477</v>
      </c>
      <c r="T17" s="418" t="s">
        <v>404</v>
      </c>
      <c r="U17" s="416" t="s">
        <v>404</v>
      </c>
      <c r="V17" s="416" t="s">
        <v>404</v>
      </c>
      <c r="W17" s="416" t="s">
        <v>404</v>
      </c>
      <c r="X17" s="416" t="s">
        <v>404</v>
      </c>
      <c r="Y17" s="416" t="s">
        <v>404</v>
      </c>
      <c r="Z17" s="416" t="s">
        <v>404</v>
      </c>
      <c r="AA17" s="419" t="s">
        <v>404</v>
      </c>
      <c r="AB17" s="420" t="s">
        <v>582</v>
      </c>
      <c r="AC17" s="416" t="s">
        <v>582</v>
      </c>
      <c r="AD17" s="416" t="s">
        <v>582</v>
      </c>
      <c r="AE17" s="416" t="s">
        <v>477</v>
      </c>
      <c r="AF17" s="416" t="s">
        <v>582</v>
      </c>
      <c r="AG17" s="627" t="s">
        <v>477</v>
      </c>
      <c r="AH17" s="628"/>
    </row>
    <row r="18" spans="1:34" ht="21" customHeight="1" x14ac:dyDescent="0.4">
      <c r="A18" s="634"/>
      <c r="B18" s="325" t="s">
        <v>583</v>
      </c>
      <c r="C18" s="326" t="s">
        <v>95</v>
      </c>
      <c r="D18" s="326" t="s">
        <v>477</v>
      </c>
      <c r="E18" s="326" t="s">
        <v>582</v>
      </c>
      <c r="F18" s="326" t="s">
        <v>582</v>
      </c>
      <c r="G18" s="326" t="s">
        <v>582</v>
      </c>
      <c r="H18" s="326" t="s">
        <v>477</v>
      </c>
      <c r="I18" s="326" t="s">
        <v>477</v>
      </c>
      <c r="J18" s="326" t="s">
        <v>477</v>
      </c>
      <c r="K18" s="326" t="s">
        <v>477</v>
      </c>
      <c r="L18" s="326" t="s">
        <v>477</v>
      </c>
      <c r="M18" s="326" t="s">
        <v>477</v>
      </c>
      <c r="N18" s="326" t="s">
        <v>477</v>
      </c>
      <c r="O18" s="326" t="s">
        <v>477</v>
      </c>
      <c r="P18" s="326" t="s">
        <v>477</v>
      </c>
      <c r="Q18" s="326" t="s">
        <v>477</v>
      </c>
      <c r="R18" s="326" t="s">
        <v>477</v>
      </c>
      <c r="S18" s="328" t="s">
        <v>477</v>
      </c>
      <c r="T18" s="332" t="s">
        <v>404</v>
      </c>
      <c r="U18" s="326" t="s">
        <v>404</v>
      </c>
      <c r="V18" s="326" t="s">
        <v>404</v>
      </c>
      <c r="W18" s="326" t="s">
        <v>404</v>
      </c>
      <c r="X18" s="326" t="s">
        <v>404</v>
      </c>
      <c r="Y18" s="326" t="s">
        <v>404</v>
      </c>
      <c r="Z18" s="326" t="s">
        <v>404</v>
      </c>
      <c r="AA18" s="333" t="s">
        <v>404</v>
      </c>
      <c r="AB18" s="329" t="s">
        <v>582</v>
      </c>
      <c r="AC18" s="326" t="s">
        <v>582</v>
      </c>
      <c r="AD18" s="326" t="s">
        <v>582</v>
      </c>
      <c r="AE18" s="326" t="s">
        <v>477</v>
      </c>
      <c r="AF18" s="326" t="s">
        <v>582</v>
      </c>
      <c r="AG18" s="326" t="s">
        <v>477</v>
      </c>
      <c r="AH18" s="326" t="s">
        <v>95</v>
      </c>
    </row>
    <row r="19" spans="1:34" ht="21" customHeight="1" x14ac:dyDescent="0.4">
      <c r="A19" s="634"/>
      <c r="B19" s="325" t="s">
        <v>349</v>
      </c>
      <c r="C19" s="326" t="s">
        <v>404</v>
      </c>
      <c r="D19" s="326" t="s">
        <v>477</v>
      </c>
      <c r="E19" s="326" t="s">
        <v>582</v>
      </c>
      <c r="F19" s="326" t="s">
        <v>582</v>
      </c>
      <c r="G19" s="326" t="s">
        <v>582</v>
      </c>
      <c r="H19" s="326" t="s">
        <v>477</v>
      </c>
      <c r="I19" s="326" t="s">
        <v>477</v>
      </c>
      <c r="J19" s="326" t="s">
        <v>477</v>
      </c>
      <c r="K19" s="326" t="s">
        <v>477</v>
      </c>
      <c r="L19" s="326" t="s">
        <v>477</v>
      </c>
      <c r="M19" s="326" t="s">
        <v>477</v>
      </c>
      <c r="N19" s="326" t="s">
        <v>477</v>
      </c>
      <c r="O19" s="326" t="s">
        <v>477</v>
      </c>
      <c r="P19" s="326" t="s">
        <v>477</v>
      </c>
      <c r="Q19" s="326" t="s">
        <v>582</v>
      </c>
      <c r="R19" s="326" t="s">
        <v>95</v>
      </c>
      <c r="S19" s="328" t="s">
        <v>95</v>
      </c>
      <c r="T19" s="332" t="s">
        <v>404</v>
      </c>
      <c r="U19" s="326" t="s">
        <v>404</v>
      </c>
      <c r="V19" s="326" t="s">
        <v>404</v>
      </c>
      <c r="W19" s="326" t="s">
        <v>404</v>
      </c>
      <c r="X19" s="326" t="s">
        <v>404</v>
      </c>
      <c r="Y19" s="326" t="s">
        <v>404</v>
      </c>
      <c r="Z19" s="326" t="s">
        <v>404</v>
      </c>
      <c r="AA19" s="333" t="s">
        <v>404</v>
      </c>
      <c r="AB19" s="329" t="s">
        <v>582</v>
      </c>
      <c r="AC19" s="326" t="s">
        <v>95</v>
      </c>
      <c r="AD19" s="326" t="s">
        <v>582</v>
      </c>
      <c r="AE19" s="326" t="s">
        <v>477</v>
      </c>
      <c r="AF19" s="326" t="s">
        <v>582</v>
      </c>
      <c r="AG19" s="326" t="s">
        <v>477</v>
      </c>
      <c r="AH19" s="326" t="s">
        <v>95</v>
      </c>
    </row>
    <row r="20" spans="1:34" ht="21" customHeight="1" x14ac:dyDescent="0.4">
      <c r="A20" s="634"/>
      <c r="B20" s="325" t="s">
        <v>350</v>
      </c>
      <c r="C20" s="326" t="s">
        <v>404</v>
      </c>
      <c r="D20" s="326" t="s">
        <v>477</v>
      </c>
      <c r="E20" s="326" t="s">
        <v>582</v>
      </c>
      <c r="F20" s="326" t="s">
        <v>582</v>
      </c>
      <c r="G20" s="326" t="s">
        <v>582</v>
      </c>
      <c r="H20" s="326" t="s">
        <v>477</v>
      </c>
      <c r="I20" s="326" t="s">
        <v>477</v>
      </c>
      <c r="J20" s="326" t="s">
        <v>477</v>
      </c>
      <c r="K20" s="326" t="s">
        <v>477</v>
      </c>
      <c r="L20" s="326" t="s">
        <v>477</v>
      </c>
      <c r="M20" s="326" t="s">
        <v>477</v>
      </c>
      <c r="N20" s="326" t="s">
        <v>477</v>
      </c>
      <c r="O20" s="326" t="s">
        <v>477</v>
      </c>
      <c r="P20" s="326" t="s">
        <v>477</v>
      </c>
      <c r="Q20" s="326" t="s">
        <v>582</v>
      </c>
      <c r="R20" s="326" t="s">
        <v>477</v>
      </c>
      <c r="S20" s="328" t="s">
        <v>477</v>
      </c>
      <c r="T20" s="332" t="s">
        <v>404</v>
      </c>
      <c r="U20" s="326" t="s">
        <v>404</v>
      </c>
      <c r="V20" s="326" t="s">
        <v>404</v>
      </c>
      <c r="W20" s="326" t="s">
        <v>404</v>
      </c>
      <c r="X20" s="326" t="s">
        <v>404</v>
      </c>
      <c r="Y20" s="326" t="s">
        <v>404</v>
      </c>
      <c r="Z20" s="326" t="s">
        <v>404</v>
      </c>
      <c r="AA20" s="333" t="s">
        <v>404</v>
      </c>
      <c r="AB20" s="329" t="s">
        <v>582</v>
      </c>
      <c r="AC20" s="326" t="s">
        <v>95</v>
      </c>
      <c r="AD20" s="326" t="s">
        <v>582</v>
      </c>
      <c r="AE20" s="326" t="s">
        <v>477</v>
      </c>
      <c r="AF20" s="326" t="s">
        <v>582</v>
      </c>
      <c r="AG20" s="326" t="s">
        <v>477</v>
      </c>
      <c r="AH20" s="326" t="s">
        <v>95</v>
      </c>
    </row>
    <row r="21" spans="1:34" ht="21" customHeight="1" x14ac:dyDescent="0.4">
      <c r="A21" s="634"/>
      <c r="B21" s="325" t="s">
        <v>584</v>
      </c>
      <c r="C21" s="326" t="s">
        <v>404</v>
      </c>
      <c r="D21" s="326" t="s">
        <v>477</v>
      </c>
      <c r="E21" s="326" t="s">
        <v>582</v>
      </c>
      <c r="F21" s="326" t="s">
        <v>582</v>
      </c>
      <c r="G21" s="326" t="s">
        <v>582</v>
      </c>
      <c r="H21" s="326" t="s">
        <v>477</v>
      </c>
      <c r="I21" s="326" t="s">
        <v>477</v>
      </c>
      <c r="J21" s="326" t="s">
        <v>477</v>
      </c>
      <c r="K21" s="326" t="s">
        <v>477</v>
      </c>
      <c r="L21" s="326" t="s">
        <v>477</v>
      </c>
      <c r="M21" s="326" t="s">
        <v>477</v>
      </c>
      <c r="N21" s="326" t="s">
        <v>477</v>
      </c>
      <c r="O21" s="326" t="s">
        <v>477</v>
      </c>
      <c r="P21" s="326" t="s">
        <v>477</v>
      </c>
      <c r="Q21" s="326" t="s">
        <v>95</v>
      </c>
      <c r="R21" s="326" t="s">
        <v>477</v>
      </c>
      <c r="S21" s="328" t="s">
        <v>477</v>
      </c>
      <c r="T21" s="332" t="s">
        <v>404</v>
      </c>
      <c r="U21" s="326" t="s">
        <v>404</v>
      </c>
      <c r="V21" s="326" t="s">
        <v>404</v>
      </c>
      <c r="W21" s="326" t="s">
        <v>404</v>
      </c>
      <c r="X21" s="326" t="s">
        <v>404</v>
      </c>
      <c r="Y21" s="326" t="s">
        <v>404</v>
      </c>
      <c r="Z21" s="326" t="s">
        <v>404</v>
      </c>
      <c r="AA21" s="333" t="s">
        <v>404</v>
      </c>
      <c r="AB21" s="329" t="s">
        <v>582</v>
      </c>
      <c r="AC21" s="326" t="s">
        <v>582</v>
      </c>
      <c r="AD21" s="326" t="s">
        <v>582</v>
      </c>
      <c r="AE21" s="326" t="s">
        <v>477</v>
      </c>
      <c r="AF21" s="326" t="s">
        <v>582</v>
      </c>
      <c r="AG21" s="326" t="s">
        <v>477</v>
      </c>
      <c r="AH21" s="326" t="s">
        <v>95</v>
      </c>
    </row>
    <row r="22" spans="1:34" ht="21" customHeight="1" x14ac:dyDescent="0.4">
      <c r="A22" s="634"/>
      <c r="B22" s="325" t="s">
        <v>352</v>
      </c>
      <c r="C22" s="326" t="s">
        <v>404</v>
      </c>
      <c r="D22" s="326" t="s">
        <v>477</v>
      </c>
      <c r="E22" s="326" t="s">
        <v>582</v>
      </c>
      <c r="F22" s="326" t="s">
        <v>582</v>
      </c>
      <c r="G22" s="326" t="s">
        <v>582</v>
      </c>
      <c r="H22" s="326" t="s">
        <v>477</v>
      </c>
      <c r="I22" s="326" t="s">
        <v>477</v>
      </c>
      <c r="J22" s="326" t="s">
        <v>477</v>
      </c>
      <c r="K22" s="326" t="s">
        <v>477</v>
      </c>
      <c r="L22" s="326" t="s">
        <v>477</v>
      </c>
      <c r="M22" s="326" t="s">
        <v>477</v>
      </c>
      <c r="N22" s="326" t="s">
        <v>477</v>
      </c>
      <c r="O22" s="326" t="s">
        <v>477</v>
      </c>
      <c r="P22" s="326" t="s">
        <v>477</v>
      </c>
      <c r="Q22" s="326" t="s">
        <v>95</v>
      </c>
      <c r="R22" s="326" t="s">
        <v>477</v>
      </c>
      <c r="S22" s="328" t="s">
        <v>477</v>
      </c>
      <c r="T22" s="332" t="s">
        <v>404</v>
      </c>
      <c r="U22" s="326" t="s">
        <v>404</v>
      </c>
      <c r="V22" s="326" t="s">
        <v>404</v>
      </c>
      <c r="W22" s="326" t="s">
        <v>404</v>
      </c>
      <c r="X22" s="326" t="s">
        <v>404</v>
      </c>
      <c r="Y22" s="326" t="s">
        <v>404</v>
      </c>
      <c r="Z22" s="326" t="s">
        <v>404</v>
      </c>
      <c r="AA22" s="333" t="s">
        <v>404</v>
      </c>
      <c r="AB22" s="329" t="s">
        <v>582</v>
      </c>
      <c r="AC22" s="326" t="s">
        <v>582</v>
      </c>
      <c r="AD22" s="326" t="s">
        <v>582</v>
      </c>
      <c r="AE22" s="326" t="s">
        <v>477</v>
      </c>
      <c r="AF22" s="326" t="s">
        <v>582</v>
      </c>
      <c r="AG22" s="326" t="s">
        <v>477</v>
      </c>
      <c r="AH22" s="326" t="s">
        <v>95</v>
      </c>
    </row>
    <row r="23" spans="1:34" ht="21" customHeight="1" x14ac:dyDescent="0.4">
      <c r="A23" s="634"/>
      <c r="B23" s="325" t="s">
        <v>585</v>
      </c>
      <c r="C23" s="326" t="s">
        <v>404</v>
      </c>
      <c r="D23" s="326" t="s">
        <v>477</v>
      </c>
      <c r="E23" s="326" t="s">
        <v>582</v>
      </c>
      <c r="F23" s="326" t="s">
        <v>582</v>
      </c>
      <c r="G23" s="326" t="s">
        <v>582</v>
      </c>
      <c r="H23" s="326" t="s">
        <v>477</v>
      </c>
      <c r="I23" s="326" t="s">
        <v>477</v>
      </c>
      <c r="J23" s="326" t="s">
        <v>477</v>
      </c>
      <c r="K23" s="326" t="s">
        <v>477</v>
      </c>
      <c r="L23" s="326" t="s">
        <v>477</v>
      </c>
      <c r="M23" s="326" t="s">
        <v>477</v>
      </c>
      <c r="N23" s="326" t="s">
        <v>477</v>
      </c>
      <c r="O23" s="326" t="s">
        <v>477</v>
      </c>
      <c r="P23" s="326" t="s">
        <v>477</v>
      </c>
      <c r="Q23" s="326" t="s">
        <v>95</v>
      </c>
      <c r="R23" s="326" t="s">
        <v>477</v>
      </c>
      <c r="S23" s="328" t="s">
        <v>477</v>
      </c>
      <c r="T23" s="332" t="s">
        <v>404</v>
      </c>
      <c r="U23" s="326" t="s">
        <v>404</v>
      </c>
      <c r="V23" s="326" t="s">
        <v>404</v>
      </c>
      <c r="W23" s="326" t="s">
        <v>404</v>
      </c>
      <c r="X23" s="326" t="s">
        <v>404</v>
      </c>
      <c r="Y23" s="326" t="s">
        <v>404</v>
      </c>
      <c r="Z23" s="326" t="s">
        <v>404</v>
      </c>
      <c r="AA23" s="333" t="s">
        <v>404</v>
      </c>
      <c r="AB23" s="329" t="s">
        <v>582</v>
      </c>
      <c r="AC23" s="326" t="s">
        <v>582</v>
      </c>
      <c r="AD23" s="326" t="s">
        <v>582</v>
      </c>
      <c r="AE23" s="326" t="s">
        <v>477</v>
      </c>
      <c r="AF23" s="326" t="s">
        <v>582</v>
      </c>
      <c r="AG23" s="326" t="s">
        <v>477</v>
      </c>
      <c r="AH23" s="326" t="s">
        <v>95</v>
      </c>
    </row>
    <row r="24" spans="1:34" ht="21" customHeight="1" x14ac:dyDescent="0.4">
      <c r="A24" s="634"/>
      <c r="B24" s="325" t="s">
        <v>354</v>
      </c>
      <c r="C24" s="326" t="s">
        <v>404</v>
      </c>
      <c r="D24" s="326" t="s">
        <v>477</v>
      </c>
      <c r="E24" s="326" t="s">
        <v>582</v>
      </c>
      <c r="F24" s="326" t="s">
        <v>582</v>
      </c>
      <c r="G24" s="326" t="s">
        <v>582</v>
      </c>
      <c r="H24" s="326" t="s">
        <v>477</v>
      </c>
      <c r="I24" s="326" t="s">
        <v>477</v>
      </c>
      <c r="J24" s="326" t="s">
        <v>477</v>
      </c>
      <c r="K24" s="326" t="s">
        <v>477</v>
      </c>
      <c r="L24" s="326" t="s">
        <v>477</v>
      </c>
      <c r="M24" s="326" t="s">
        <v>477</v>
      </c>
      <c r="N24" s="326" t="s">
        <v>477</v>
      </c>
      <c r="O24" s="326" t="s">
        <v>404</v>
      </c>
      <c r="P24" s="326" t="s">
        <v>404</v>
      </c>
      <c r="Q24" s="326" t="s">
        <v>95</v>
      </c>
      <c r="R24" s="326" t="s">
        <v>95</v>
      </c>
      <c r="S24" s="328" t="s">
        <v>95</v>
      </c>
      <c r="T24" s="332" t="s">
        <v>404</v>
      </c>
      <c r="U24" s="326" t="s">
        <v>404</v>
      </c>
      <c r="V24" s="326" t="s">
        <v>404</v>
      </c>
      <c r="W24" s="326" t="s">
        <v>404</v>
      </c>
      <c r="X24" s="326" t="s">
        <v>404</v>
      </c>
      <c r="Y24" s="326" t="s">
        <v>404</v>
      </c>
      <c r="Z24" s="326" t="s">
        <v>404</v>
      </c>
      <c r="AA24" s="333" t="s">
        <v>404</v>
      </c>
      <c r="AB24" s="329" t="s">
        <v>582</v>
      </c>
      <c r="AC24" s="326" t="s">
        <v>95</v>
      </c>
      <c r="AD24" s="326" t="s">
        <v>582</v>
      </c>
      <c r="AE24" s="326" t="s">
        <v>477</v>
      </c>
      <c r="AF24" s="326" t="s">
        <v>582</v>
      </c>
      <c r="AG24" s="326" t="s">
        <v>477</v>
      </c>
      <c r="AH24" s="326" t="s">
        <v>95</v>
      </c>
    </row>
    <row r="25" spans="1:34" ht="21" customHeight="1" x14ac:dyDescent="0.4">
      <c r="A25" s="634"/>
      <c r="B25" s="325" t="s">
        <v>355</v>
      </c>
      <c r="C25" s="326" t="s">
        <v>404</v>
      </c>
      <c r="D25" s="326" t="s">
        <v>477</v>
      </c>
      <c r="E25" s="326" t="s">
        <v>582</v>
      </c>
      <c r="F25" s="326" t="s">
        <v>582</v>
      </c>
      <c r="G25" s="326" t="s">
        <v>582</v>
      </c>
      <c r="H25" s="326" t="s">
        <v>477</v>
      </c>
      <c r="I25" s="326" t="s">
        <v>477</v>
      </c>
      <c r="J25" s="326" t="s">
        <v>404</v>
      </c>
      <c r="K25" s="326" t="s">
        <v>404</v>
      </c>
      <c r="L25" s="326" t="s">
        <v>404</v>
      </c>
      <c r="M25" s="326" t="s">
        <v>404</v>
      </c>
      <c r="N25" s="326" t="s">
        <v>404</v>
      </c>
      <c r="O25" s="326" t="s">
        <v>404</v>
      </c>
      <c r="P25" s="326" t="s">
        <v>404</v>
      </c>
      <c r="Q25" s="326" t="s">
        <v>95</v>
      </c>
      <c r="R25" s="326" t="s">
        <v>95</v>
      </c>
      <c r="S25" s="328" t="s">
        <v>404</v>
      </c>
      <c r="T25" s="332" t="s">
        <v>404</v>
      </c>
      <c r="U25" s="326" t="s">
        <v>404</v>
      </c>
      <c r="V25" s="326" t="s">
        <v>404</v>
      </c>
      <c r="W25" s="326" t="s">
        <v>404</v>
      </c>
      <c r="X25" s="326" t="s">
        <v>404</v>
      </c>
      <c r="Y25" s="326" t="s">
        <v>404</v>
      </c>
      <c r="Z25" s="326" t="s">
        <v>404</v>
      </c>
      <c r="AA25" s="333" t="s">
        <v>404</v>
      </c>
      <c r="AB25" s="329" t="s">
        <v>582</v>
      </c>
      <c r="AC25" s="326" t="s">
        <v>95</v>
      </c>
      <c r="AD25" s="326" t="s">
        <v>582</v>
      </c>
      <c r="AE25" s="326" t="s">
        <v>477</v>
      </c>
      <c r="AF25" s="326" t="s">
        <v>582</v>
      </c>
      <c r="AG25" s="326" t="s">
        <v>477</v>
      </c>
      <c r="AH25" s="326" t="s">
        <v>95</v>
      </c>
    </row>
    <row r="26" spans="1:34" ht="21" customHeight="1" x14ac:dyDescent="0.4">
      <c r="A26" s="634"/>
      <c r="B26" s="325" t="s">
        <v>356</v>
      </c>
      <c r="C26" s="326" t="s">
        <v>404</v>
      </c>
      <c r="D26" s="326" t="s">
        <v>477</v>
      </c>
      <c r="E26" s="326" t="s">
        <v>582</v>
      </c>
      <c r="F26" s="326" t="s">
        <v>582</v>
      </c>
      <c r="G26" s="326" t="s">
        <v>582</v>
      </c>
      <c r="H26" s="326" t="s">
        <v>477</v>
      </c>
      <c r="I26" s="326" t="s">
        <v>477</v>
      </c>
      <c r="J26" s="326" t="s">
        <v>477</v>
      </c>
      <c r="K26" s="326" t="s">
        <v>477</v>
      </c>
      <c r="L26" s="326" t="s">
        <v>477</v>
      </c>
      <c r="M26" s="326" t="s">
        <v>477</v>
      </c>
      <c r="N26" s="326" t="s">
        <v>477</v>
      </c>
      <c r="O26" s="326" t="s">
        <v>477</v>
      </c>
      <c r="P26" s="326" t="s">
        <v>477</v>
      </c>
      <c r="Q26" s="326" t="s">
        <v>95</v>
      </c>
      <c r="R26" s="326" t="s">
        <v>95</v>
      </c>
      <c r="S26" s="328" t="s">
        <v>477</v>
      </c>
      <c r="T26" s="332" t="s">
        <v>404</v>
      </c>
      <c r="U26" s="326" t="s">
        <v>404</v>
      </c>
      <c r="V26" s="326" t="s">
        <v>404</v>
      </c>
      <c r="W26" s="326" t="s">
        <v>404</v>
      </c>
      <c r="X26" s="326" t="s">
        <v>404</v>
      </c>
      <c r="Y26" s="326" t="s">
        <v>404</v>
      </c>
      <c r="Z26" s="326" t="s">
        <v>404</v>
      </c>
      <c r="AA26" s="333" t="s">
        <v>404</v>
      </c>
      <c r="AB26" s="329" t="s">
        <v>582</v>
      </c>
      <c r="AC26" s="326" t="s">
        <v>95</v>
      </c>
      <c r="AD26" s="326" t="s">
        <v>582</v>
      </c>
      <c r="AE26" s="326" t="s">
        <v>477</v>
      </c>
      <c r="AF26" s="326" t="s">
        <v>582</v>
      </c>
      <c r="AG26" s="326" t="s">
        <v>477</v>
      </c>
      <c r="AH26" s="326" t="s">
        <v>95</v>
      </c>
    </row>
    <row r="27" spans="1:34" ht="21" customHeight="1" thickBot="1" x14ac:dyDescent="0.45">
      <c r="A27" s="635"/>
      <c r="B27" s="345" t="s">
        <v>357</v>
      </c>
      <c r="C27" s="346" t="s">
        <v>404</v>
      </c>
      <c r="D27" s="346" t="s">
        <v>477</v>
      </c>
      <c r="E27" s="346" t="s">
        <v>582</v>
      </c>
      <c r="F27" s="346" t="s">
        <v>582</v>
      </c>
      <c r="G27" s="346" t="s">
        <v>582</v>
      </c>
      <c r="H27" s="346" t="s">
        <v>477</v>
      </c>
      <c r="I27" s="346" t="s">
        <v>477</v>
      </c>
      <c r="J27" s="346" t="s">
        <v>477</v>
      </c>
      <c r="K27" s="346" t="s">
        <v>477</v>
      </c>
      <c r="L27" s="346" t="s">
        <v>477</v>
      </c>
      <c r="M27" s="346" t="s">
        <v>477</v>
      </c>
      <c r="N27" s="346" t="s">
        <v>477</v>
      </c>
      <c r="O27" s="346" t="s">
        <v>404</v>
      </c>
      <c r="P27" s="346" t="s">
        <v>404</v>
      </c>
      <c r="Q27" s="346" t="s">
        <v>95</v>
      </c>
      <c r="R27" s="346" t="s">
        <v>477</v>
      </c>
      <c r="S27" s="347" t="s">
        <v>477</v>
      </c>
      <c r="T27" s="348" t="s">
        <v>404</v>
      </c>
      <c r="U27" s="346" t="s">
        <v>404</v>
      </c>
      <c r="V27" s="346" t="s">
        <v>404</v>
      </c>
      <c r="W27" s="346" t="s">
        <v>404</v>
      </c>
      <c r="X27" s="346" t="s">
        <v>404</v>
      </c>
      <c r="Y27" s="346" t="s">
        <v>404</v>
      </c>
      <c r="Z27" s="346" t="s">
        <v>404</v>
      </c>
      <c r="AA27" s="349" t="s">
        <v>404</v>
      </c>
      <c r="AB27" s="350" t="s">
        <v>582</v>
      </c>
      <c r="AC27" s="346" t="s">
        <v>582</v>
      </c>
      <c r="AD27" s="346" t="s">
        <v>582</v>
      </c>
      <c r="AE27" s="346" t="s">
        <v>477</v>
      </c>
      <c r="AF27" s="346" t="s">
        <v>582</v>
      </c>
      <c r="AG27" s="346" t="s">
        <v>477</v>
      </c>
      <c r="AH27" s="346" t="s">
        <v>95</v>
      </c>
    </row>
    <row r="28" spans="1:34" s="367" customFormat="1" ht="21" customHeight="1" thickTop="1" x14ac:dyDescent="0.4">
      <c r="A28" s="633" t="s">
        <v>342</v>
      </c>
      <c r="B28" s="410" t="s">
        <v>592</v>
      </c>
      <c r="C28" s="416" t="s">
        <v>582</v>
      </c>
      <c r="D28" s="416" t="s">
        <v>477</v>
      </c>
      <c r="E28" s="416" t="s">
        <v>581</v>
      </c>
      <c r="F28" s="416" t="s">
        <v>581</v>
      </c>
      <c r="G28" s="416" t="s">
        <v>582</v>
      </c>
      <c r="H28" s="416" t="s">
        <v>477</v>
      </c>
      <c r="I28" s="416" t="s">
        <v>477</v>
      </c>
      <c r="J28" s="416" t="s">
        <v>477</v>
      </c>
      <c r="K28" s="416" t="s">
        <v>477</v>
      </c>
      <c r="L28" s="416" t="s">
        <v>477</v>
      </c>
      <c r="M28" s="416" t="s">
        <v>477</v>
      </c>
      <c r="N28" s="416" t="s">
        <v>477</v>
      </c>
      <c r="O28" s="416" t="s">
        <v>477</v>
      </c>
      <c r="P28" s="416" t="s">
        <v>477</v>
      </c>
      <c r="Q28" s="416" t="s">
        <v>477</v>
      </c>
      <c r="R28" s="416" t="s">
        <v>477</v>
      </c>
      <c r="S28" s="417" t="s">
        <v>477</v>
      </c>
      <c r="T28" s="418" t="s">
        <v>477</v>
      </c>
      <c r="U28" s="416" t="s">
        <v>477</v>
      </c>
      <c r="V28" s="416" t="s">
        <v>477</v>
      </c>
      <c r="W28" s="416" t="s">
        <v>477</v>
      </c>
      <c r="X28" s="416" t="s">
        <v>477</v>
      </c>
      <c r="Y28" s="416" t="s">
        <v>477</v>
      </c>
      <c r="Z28" s="416" t="s">
        <v>477</v>
      </c>
      <c r="AA28" s="419" t="s">
        <v>477</v>
      </c>
      <c r="AB28" s="420" t="s">
        <v>581</v>
      </c>
      <c r="AC28" s="416" t="s">
        <v>477</v>
      </c>
      <c r="AD28" s="416" t="s">
        <v>582</v>
      </c>
      <c r="AE28" s="416" t="s">
        <v>477</v>
      </c>
      <c r="AF28" s="416" t="s">
        <v>582</v>
      </c>
      <c r="AG28" s="627" t="s">
        <v>477</v>
      </c>
      <c r="AH28" s="628"/>
    </row>
    <row r="29" spans="1:34" ht="21" customHeight="1" x14ac:dyDescent="0.4">
      <c r="A29" s="634"/>
      <c r="B29" s="325" t="s">
        <v>583</v>
      </c>
      <c r="C29" s="326" t="s">
        <v>582</v>
      </c>
      <c r="D29" s="326" t="s">
        <v>477</v>
      </c>
      <c r="E29" s="326" t="s">
        <v>581</v>
      </c>
      <c r="F29" s="326" t="s">
        <v>581</v>
      </c>
      <c r="G29" s="326" t="s">
        <v>582</v>
      </c>
      <c r="H29" s="326" t="s">
        <v>477</v>
      </c>
      <c r="I29" s="326" t="s">
        <v>477</v>
      </c>
      <c r="J29" s="326" t="s">
        <v>477</v>
      </c>
      <c r="K29" s="326" t="s">
        <v>477</v>
      </c>
      <c r="L29" s="326" t="s">
        <v>477</v>
      </c>
      <c r="M29" s="326" t="s">
        <v>477</v>
      </c>
      <c r="N29" s="326" t="s">
        <v>477</v>
      </c>
      <c r="O29" s="326" t="s">
        <v>477</v>
      </c>
      <c r="P29" s="326" t="s">
        <v>477</v>
      </c>
      <c r="Q29" s="326" t="s">
        <v>477</v>
      </c>
      <c r="R29" s="326" t="s">
        <v>477</v>
      </c>
      <c r="S29" s="328" t="s">
        <v>477</v>
      </c>
      <c r="T29" s="332" t="s">
        <v>477</v>
      </c>
      <c r="U29" s="326" t="s">
        <v>477</v>
      </c>
      <c r="V29" s="326" t="s">
        <v>477</v>
      </c>
      <c r="W29" s="326" t="s">
        <v>477</v>
      </c>
      <c r="X29" s="326" t="s">
        <v>477</v>
      </c>
      <c r="Y29" s="326" t="s">
        <v>477</v>
      </c>
      <c r="Z29" s="326" t="s">
        <v>477</v>
      </c>
      <c r="AA29" s="333" t="s">
        <v>477</v>
      </c>
      <c r="AB29" s="329" t="s">
        <v>581</v>
      </c>
      <c r="AC29" s="326" t="s">
        <v>477</v>
      </c>
      <c r="AD29" s="326" t="s">
        <v>582</v>
      </c>
      <c r="AE29" s="326" t="s">
        <v>477</v>
      </c>
      <c r="AF29" s="326" t="s">
        <v>582</v>
      </c>
      <c r="AG29" s="326" t="s">
        <v>477</v>
      </c>
      <c r="AH29" s="326" t="s">
        <v>95</v>
      </c>
    </row>
    <row r="30" spans="1:34" ht="21" customHeight="1" x14ac:dyDescent="0.4">
      <c r="A30" s="634"/>
      <c r="B30" s="325" t="s">
        <v>349</v>
      </c>
      <c r="C30" s="326" t="s">
        <v>582</v>
      </c>
      <c r="D30" s="326" t="s">
        <v>477</v>
      </c>
      <c r="E30" s="326" t="s">
        <v>581</v>
      </c>
      <c r="F30" s="326" t="s">
        <v>581</v>
      </c>
      <c r="G30" s="326" t="s">
        <v>582</v>
      </c>
      <c r="H30" s="326" t="s">
        <v>477</v>
      </c>
      <c r="I30" s="326" t="s">
        <v>477</v>
      </c>
      <c r="J30" s="326" t="s">
        <v>477</v>
      </c>
      <c r="K30" s="326" t="s">
        <v>477</v>
      </c>
      <c r="L30" s="326" t="s">
        <v>477</v>
      </c>
      <c r="M30" s="326" t="s">
        <v>477</v>
      </c>
      <c r="N30" s="326" t="s">
        <v>477</v>
      </c>
      <c r="O30" s="326" t="s">
        <v>477</v>
      </c>
      <c r="P30" s="326" t="s">
        <v>477</v>
      </c>
      <c r="Q30" s="326" t="s">
        <v>477</v>
      </c>
      <c r="R30" s="326" t="s">
        <v>95</v>
      </c>
      <c r="S30" s="328" t="s">
        <v>95</v>
      </c>
      <c r="T30" s="332" t="s">
        <v>477</v>
      </c>
      <c r="U30" s="326" t="s">
        <v>477</v>
      </c>
      <c r="V30" s="326" t="s">
        <v>477</v>
      </c>
      <c r="W30" s="326" t="s">
        <v>477</v>
      </c>
      <c r="X30" s="326" t="s">
        <v>477</v>
      </c>
      <c r="Y30" s="326" t="s">
        <v>477</v>
      </c>
      <c r="Z30" s="326" t="s">
        <v>477</v>
      </c>
      <c r="AA30" s="333" t="s">
        <v>477</v>
      </c>
      <c r="AB30" s="329" t="s">
        <v>581</v>
      </c>
      <c r="AC30" s="326" t="s">
        <v>95</v>
      </c>
      <c r="AD30" s="326" t="s">
        <v>582</v>
      </c>
      <c r="AE30" s="326" t="s">
        <v>477</v>
      </c>
      <c r="AF30" s="326" t="s">
        <v>582</v>
      </c>
      <c r="AG30" s="326" t="s">
        <v>477</v>
      </c>
      <c r="AH30" s="326" t="s">
        <v>95</v>
      </c>
    </row>
    <row r="31" spans="1:34" ht="21" customHeight="1" x14ac:dyDescent="0.4">
      <c r="A31" s="634"/>
      <c r="B31" s="325" t="s">
        <v>350</v>
      </c>
      <c r="C31" s="326" t="s">
        <v>582</v>
      </c>
      <c r="D31" s="326" t="s">
        <v>477</v>
      </c>
      <c r="E31" s="326" t="s">
        <v>581</v>
      </c>
      <c r="F31" s="326" t="s">
        <v>581</v>
      </c>
      <c r="G31" s="326" t="s">
        <v>582</v>
      </c>
      <c r="H31" s="326" t="s">
        <v>477</v>
      </c>
      <c r="I31" s="326" t="s">
        <v>477</v>
      </c>
      <c r="J31" s="326" t="s">
        <v>477</v>
      </c>
      <c r="K31" s="326" t="s">
        <v>477</v>
      </c>
      <c r="L31" s="326" t="s">
        <v>477</v>
      </c>
      <c r="M31" s="326" t="s">
        <v>477</v>
      </c>
      <c r="N31" s="326" t="s">
        <v>477</v>
      </c>
      <c r="O31" s="326" t="s">
        <v>477</v>
      </c>
      <c r="P31" s="326" t="s">
        <v>477</v>
      </c>
      <c r="Q31" s="326" t="s">
        <v>477</v>
      </c>
      <c r="R31" s="326" t="s">
        <v>477</v>
      </c>
      <c r="S31" s="328" t="s">
        <v>477</v>
      </c>
      <c r="T31" s="332" t="s">
        <v>477</v>
      </c>
      <c r="U31" s="326" t="s">
        <v>477</v>
      </c>
      <c r="V31" s="326" t="s">
        <v>477</v>
      </c>
      <c r="W31" s="326" t="s">
        <v>477</v>
      </c>
      <c r="X31" s="326" t="s">
        <v>477</v>
      </c>
      <c r="Y31" s="326" t="s">
        <v>477</v>
      </c>
      <c r="Z31" s="326" t="s">
        <v>477</v>
      </c>
      <c r="AA31" s="333" t="s">
        <v>477</v>
      </c>
      <c r="AB31" s="329" t="s">
        <v>581</v>
      </c>
      <c r="AC31" s="326" t="s">
        <v>95</v>
      </c>
      <c r="AD31" s="326" t="s">
        <v>582</v>
      </c>
      <c r="AE31" s="326" t="s">
        <v>477</v>
      </c>
      <c r="AF31" s="326" t="s">
        <v>582</v>
      </c>
      <c r="AG31" s="326" t="s">
        <v>477</v>
      </c>
      <c r="AH31" s="326" t="s">
        <v>95</v>
      </c>
    </row>
    <row r="32" spans="1:34" ht="21" customHeight="1" x14ac:dyDescent="0.4">
      <c r="A32" s="634"/>
      <c r="B32" s="325" t="s">
        <v>584</v>
      </c>
      <c r="C32" s="326" t="s">
        <v>582</v>
      </c>
      <c r="D32" s="326" t="s">
        <v>477</v>
      </c>
      <c r="E32" s="326" t="s">
        <v>581</v>
      </c>
      <c r="F32" s="326" t="s">
        <v>581</v>
      </c>
      <c r="G32" s="326" t="s">
        <v>582</v>
      </c>
      <c r="H32" s="326" t="s">
        <v>477</v>
      </c>
      <c r="I32" s="326" t="s">
        <v>477</v>
      </c>
      <c r="J32" s="326" t="s">
        <v>477</v>
      </c>
      <c r="K32" s="326" t="s">
        <v>477</v>
      </c>
      <c r="L32" s="326" t="s">
        <v>477</v>
      </c>
      <c r="M32" s="326" t="s">
        <v>477</v>
      </c>
      <c r="N32" s="326" t="s">
        <v>477</v>
      </c>
      <c r="O32" s="326" t="s">
        <v>477</v>
      </c>
      <c r="P32" s="326" t="s">
        <v>477</v>
      </c>
      <c r="Q32" s="326" t="s">
        <v>95</v>
      </c>
      <c r="R32" s="326" t="s">
        <v>477</v>
      </c>
      <c r="S32" s="328" t="s">
        <v>477</v>
      </c>
      <c r="T32" s="332" t="s">
        <v>477</v>
      </c>
      <c r="U32" s="326" t="s">
        <v>477</v>
      </c>
      <c r="V32" s="326" t="s">
        <v>477</v>
      </c>
      <c r="W32" s="326" t="s">
        <v>477</v>
      </c>
      <c r="X32" s="326" t="s">
        <v>477</v>
      </c>
      <c r="Y32" s="326" t="s">
        <v>477</v>
      </c>
      <c r="Z32" s="326" t="s">
        <v>477</v>
      </c>
      <c r="AA32" s="333" t="s">
        <v>477</v>
      </c>
      <c r="AB32" s="329" t="s">
        <v>581</v>
      </c>
      <c r="AC32" s="326" t="s">
        <v>477</v>
      </c>
      <c r="AD32" s="326" t="s">
        <v>582</v>
      </c>
      <c r="AE32" s="326" t="s">
        <v>477</v>
      </c>
      <c r="AF32" s="326" t="s">
        <v>582</v>
      </c>
      <c r="AG32" s="326" t="s">
        <v>477</v>
      </c>
      <c r="AH32" s="326" t="s">
        <v>95</v>
      </c>
    </row>
    <row r="33" spans="1:34" ht="21" customHeight="1" x14ac:dyDescent="0.4">
      <c r="A33" s="634"/>
      <c r="B33" s="325" t="s">
        <v>352</v>
      </c>
      <c r="C33" s="326" t="s">
        <v>582</v>
      </c>
      <c r="D33" s="326" t="s">
        <v>477</v>
      </c>
      <c r="E33" s="326" t="s">
        <v>581</v>
      </c>
      <c r="F33" s="326" t="s">
        <v>581</v>
      </c>
      <c r="G33" s="326" t="s">
        <v>582</v>
      </c>
      <c r="H33" s="326" t="s">
        <v>477</v>
      </c>
      <c r="I33" s="326" t="s">
        <v>477</v>
      </c>
      <c r="J33" s="326" t="s">
        <v>477</v>
      </c>
      <c r="K33" s="326" t="s">
        <v>477</v>
      </c>
      <c r="L33" s="326" t="s">
        <v>477</v>
      </c>
      <c r="M33" s="326" t="s">
        <v>477</v>
      </c>
      <c r="N33" s="326" t="s">
        <v>477</v>
      </c>
      <c r="O33" s="326" t="s">
        <v>477</v>
      </c>
      <c r="P33" s="326" t="s">
        <v>477</v>
      </c>
      <c r="Q33" s="326" t="s">
        <v>95</v>
      </c>
      <c r="R33" s="326" t="s">
        <v>477</v>
      </c>
      <c r="S33" s="328" t="s">
        <v>477</v>
      </c>
      <c r="T33" s="332" t="s">
        <v>477</v>
      </c>
      <c r="U33" s="326" t="s">
        <v>477</v>
      </c>
      <c r="V33" s="326" t="s">
        <v>477</v>
      </c>
      <c r="W33" s="326" t="s">
        <v>477</v>
      </c>
      <c r="X33" s="326" t="s">
        <v>477</v>
      </c>
      <c r="Y33" s="326" t="s">
        <v>477</v>
      </c>
      <c r="Z33" s="326" t="s">
        <v>477</v>
      </c>
      <c r="AA33" s="333" t="s">
        <v>477</v>
      </c>
      <c r="AB33" s="329" t="s">
        <v>581</v>
      </c>
      <c r="AC33" s="326" t="s">
        <v>477</v>
      </c>
      <c r="AD33" s="326" t="s">
        <v>582</v>
      </c>
      <c r="AE33" s="326" t="s">
        <v>477</v>
      </c>
      <c r="AF33" s="326" t="s">
        <v>582</v>
      </c>
      <c r="AG33" s="326" t="s">
        <v>477</v>
      </c>
      <c r="AH33" s="326" t="s">
        <v>95</v>
      </c>
    </row>
    <row r="34" spans="1:34" ht="21" customHeight="1" x14ac:dyDescent="0.4">
      <c r="A34" s="634"/>
      <c r="B34" s="325" t="s">
        <v>585</v>
      </c>
      <c r="C34" s="326" t="s">
        <v>582</v>
      </c>
      <c r="D34" s="326" t="s">
        <v>477</v>
      </c>
      <c r="E34" s="326" t="s">
        <v>581</v>
      </c>
      <c r="F34" s="326" t="s">
        <v>581</v>
      </c>
      <c r="G34" s="326" t="s">
        <v>582</v>
      </c>
      <c r="H34" s="326" t="s">
        <v>477</v>
      </c>
      <c r="I34" s="326" t="s">
        <v>477</v>
      </c>
      <c r="J34" s="326" t="s">
        <v>477</v>
      </c>
      <c r="K34" s="326" t="s">
        <v>477</v>
      </c>
      <c r="L34" s="326" t="s">
        <v>477</v>
      </c>
      <c r="M34" s="326" t="s">
        <v>477</v>
      </c>
      <c r="N34" s="326" t="s">
        <v>477</v>
      </c>
      <c r="O34" s="326" t="s">
        <v>477</v>
      </c>
      <c r="P34" s="326" t="s">
        <v>477</v>
      </c>
      <c r="Q34" s="326" t="s">
        <v>95</v>
      </c>
      <c r="R34" s="326" t="s">
        <v>477</v>
      </c>
      <c r="S34" s="328" t="s">
        <v>477</v>
      </c>
      <c r="T34" s="332" t="s">
        <v>477</v>
      </c>
      <c r="U34" s="326" t="s">
        <v>477</v>
      </c>
      <c r="V34" s="326" t="s">
        <v>477</v>
      </c>
      <c r="W34" s="326" t="s">
        <v>477</v>
      </c>
      <c r="X34" s="326" t="s">
        <v>477</v>
      </c>
      <c r="Y34" s="326" t="s">
        <v>477</v>
      </c>
      <c r="Z34" s="326" t="s">
        <v>477</v>
      </c>
      <c r="AA34" s="333" t="s">
        <v>477</v>
      </c>
      <c r="AB34" s="329" t="s">
        <v>581</v>
      </c>
      <c r="AC34" s="326" t="s">
        <v>477</v>
      </c>
      <c r="AD34" s="326" t="s">
        <v>582</v>
      </c>
      <c r="AE34" s="326" t="s">
        <v>477</v>
      </c>
      <c r="AF34" s="326" t="s">
        <v>582</v>
      </c>
      <c r="AG34" s="326" t="s">
        <v>477</v>
      </c>
      <c r="AH34" s="326" t="s">
        <v>95</v>
      </c>
    </row>
    <row r="35" spans="1:34" ht="21" customHeight="1" x14ac:dyDescent="0.4">
      <c r="A35" s="634"/>
      <c r="B35" s="325" t="s">
        <v>354</v>
      </c>
      <c r="C35" s="326" t="s">
        <v>582</v>
      </c>
      <c r="D35" s="326" t="s">
        <v>477</v>
      </c>
      <c r="E35" s="326" t="s">
        <v>581</v>
      </c>
      <c r="F35" s="326" t="s">
        <v>581</v>
      </c>
      <c r="G35" s="326" t="s">
        <v>582</v>
      </c>
      <c r="H35" s="326" t="s">
        <v>477</v>
      </c>
      <c r="I35" s="326" t="s">
        <v>477</v>
      </c>
      <c r="J35" s="326" t="s">
        <v>477</v>
      </c>
      <c r="K35" s="326" t="s">
        <v>477</v>
      </c>
      <c r="L35" s="326" t="s">
        <v>477</v>
      </c>
      <c r="M35" s="326" t="s">
        <v>477</v>
      </c>
      <c r="N35" s="326" t="s">
        <v>477</v>
      </c>
      <c r="O35" s="326" t="s">
        <v>404</v>
      </c>
      <c r="P35" s="326" t="s">
        <v>404</v>
      </c>
      <c r="Q35" s="326" t="s">
        <v>95</v>
      </c>
      <c r="R35" s="326" t="s">
        <v>95</v>
      </c>
      <c r="S35" s="328" t="s">
        <v>95</v>
      </c>
      <c r="T35" s="332" t="s">
        <v>404</v>
      </c>
      <c r="U35" s="326" t="s">
        <v>404</v>
      </c>
      <c r="V35" s="326" t="s">
        <v>404</v>
      </c>
      <c r="W35" s="326" t="s">
        <v>404</v>
      </c>
      <c r="X35" s="326" t="s">
        <v>404</v>
      </c>
      <c r="Y35" s="326" t="s">
        <v>404</v>
      </c>
      <c r="Z35" s="326" t="s">
        <v>404</v>
      </c>
      <c r="AA35" s="333" t="s">
        <v>404</v>
      </c>
      <c r="AB35" s="329" t="s">
        <v>581</v>
      </c>
      <c r="AC35" s="326" t="s">
        <v>95</v>
      </c>
      <c r="AD35" s="326" t="s">
        <v>582</v>
      </c>
      <c r="AE35" s="326" t="s">
        <v>477</v>
      </c>
      <c r="AF35" s="326" t="s">
        <v>582</v>
      </c>
      <c r="AG35" s="326" t="s">
        <v>477</v>
      </c>
      <c r="AH35" s="326" t="s">
        <v>95</v>
      </c>
    </row>
    <row r="36" spans="1:34" ht="21" customHeight="1" x14ac:dyDescent="0.4">
      <c r="A36" s="634"/>
      <c r="B36" s="325" t="s">
        <v>355</v>
      </c>
      <c r="C36" s="326" t="s">
        <v>582</v>
      </c>
      <c r="D36" s="326" t="s">
        <v>477</v>
      </c>
      <c r="E36" s="326" t="s">
        <v>581</v>
      </c>
      <c r="F36" s="326" t="s">
        <v>581</v>
      </c>
      <c r="G36" s="326" t="s">
        <v>582</v>
      </c>
      <c r="H36" s="326" t="s">
        <v>477</v>
      </c>
      <c r="I36" s="326" t="s">
        <v>477</v>
      </c>
      <c r="J36" s="326" t="s">
        <v>404</v>
      </c>
      <c r="K36" s="326" t="s">
        <v>404</v>
      </c>
      <c r="L36" s="326" t="s">
        <v>404</v>
      </c>
      <c r="M36" s="326" t="s">
        <v>404</v>
      </c>
      <c r="N36" s="326" t="s">
        <v>404</v>
      </c>
      <c r="O36" s="326" t="s">
        <v>404</v>
      </c>
      <c r="P36" s="326" t="s">
        <v>404</v>
      </c>
      <c r="Q36" s="326" t="s">
        <v>95</v>
      </c>
      <c r="R36" s="326" t="s">
        <v>95</v>
      </c>
      <c r="S36" s="328" t="s">
        <v>404</v>
      </c>
      <c r="T36" s="332" t="s">
        <v>404</v>
      </c>
      <c r="U36" s="326" t="s">
        <v>404</v>
      </c>
      <c r="V36" s="326" t="s">
        <v>404</v>
      </c>
      <c r="W36" s="326" t="s">
        <v>404</v>
      </c>
      <c r="X36" s="326" t="s">
        <v>404</v>
      </c>
      <c r="Y36" s="326" t="s">
        <v>404</v>
      </c>
      <c r="Z36" s="326" t="s">
        <v>404</v>
      </c>
      <c r="AA36" s="333" t="s">
        <v>404</v>
      </c>
      <c r="AB36" s="329" t="s">
        <v>581</v>
      </c>
      <c r="AC36" s="326" t="s">
        <v>95</v>
      </c>
      <c r="AD36" s="326" t="s">
        <v>582</v>
      </c>
      <c r="AE36" s="326" t="s">
        <v>477</v>
      </c>
      <c r="AF36" s="326" t="s">
        <v>582</v>
      </c>
      <c r="AG36" s="326" t="s">
        <v>477</v>
      </c>
      <c r="AH36" s="326" t="s">
        <v>95</v>
      </c>
    </row>
    <row r="37" spans="1:34" ht="21" customHeight="1" x14ac:dyDescent="0.4">
      <c r="A37" s="634"/>
      <c r="B37" s="325" t="s">
        <v>356</v>
      </c>
      <c r="C37" s="326" t="s">
        <v>582</v>
      </c>
      <c r="D37" s="326" t="s">
        <v>477</v>
      </c>
      <c r="E37" s="326" t="s">
        <v>581</v>
      </c>
      <c r="F37" s="326" t="s">
        <v>581</v>
      </c>
      <c r="G37" s="326" t="s">
        <v>582</v>
      </c>
      <c r="H37" s="326" t="s">
        <v>477</v>
      </c>
      <c r="I37" s="326" t="s">
        <v>477</v>
      </c>
      <c r="J37" s="326" t="s">
        <v>477</v>
      </c>
      <c r="K37" s="326" t="s">
        <v>477</v>
      </c>
      <c r="L37" s="326" t="s">
        <v>477</v>
      </c>
      <c r="M37" s="326" t="s">
        <v>477</v>
      </c>
      <c r="N37" s="326" t="s">
        <v>477</v>
      </c>
      <c r="O37" s="326" t="s">
        <v>477</v>
      </c>
      <c r="P37" s="326" t="s">
        <v>477</v>
      </c>
      <c r="Q37" s="326" t="s">
        <v>95</v>
      </c>
      <c r="R37" s="326" t="s">
        <v>95</v>
      </c>
      <c r="S37" s="328" t="s">
        <v>477</v>
      </c>
      <c r="T37" s="332" t="s">
        <v>477</v>
      </c>
      <c r="U37" s="326" t="s">
        <v>477</v>
      </c>
      <c r="V37" s="326" t="s">
        <v>477</v>
      </c>
      <c r="W37" s="326" t="s">
        <v>477</v>
      </c>
      <c r="X37" s="326" t="s">
        <v>477</v>
      </c>
      <c r="Y37" s="326" t="s">
        <v>477</v>
      </c>
      <c r="Z37" s="326" t="s">
        <v>477</v>
      </c>
      <c r="AA37" s="333" t="s">
        <v>477</v>
      </c>
      <c r="AB37" s="329" t="s">
        <v>581</v>
      </c>
      <c r="AC37" s="326" t="s">
        <v>95</v>
      </c>
      <c r="AD37" s="326" t="s">
        <v>582</v>
      </c>
      <c r="AE37" s="326" t="s">
        <v>477</v>
      </c>
      <c r="AF37" s="326" t="s">
        <v>582</v>
      </c>
      <c r="AG37" s="326" t="s">
        <v>477</v>
      </c>
      <c r="AH37" s="326" t="s">
        <v>95</v>
      </c>
    </row>
    <row r="38" spans="1:34" ht="21" customHeight="1" thickBot="1" x14ac:dyDescent="0.45">
      <c r="A38" s="635"/>
      <c r="B38" s="345" t="s">
        <v>357</v>
      </c>
      <c r="C38" s="346" t="s">
        <v>582</v>
      </c>
      <c r="D38" s="346" t="s">
        <v>477</v>
      </c>
      <c r="E38" s="346" t="s">
        <v>581</v>
      </c>
      <c r="F38" s="346" t="s">
        <v>581</v>
      </c>
      <c r="G38" s="346" t="s">
        <v>582</v>
      </c>
      <c r="H38" s="346" t="s">
        <v>477</v>
      </c>
      <c r="I38" s="346" t="s">
        <v>477</v>
      </c>
      <c r="J38" s="346" t="s">
        <v>477</v>
      </c>
      <c r="K38" s="346" t="s">
        <v>477</v>
      </c>
      <c r="L38" s="346" t="s">
        <v>477</v>
      </c>
      <c r="M38" s="346" t="s">
        <v>477</v>
      </c>
      <c r="N38" s="346" t="s">
        <v>477</v>
      </c>
      <c r="O38" s="346" t="s">
        <v>404</v>
      </c>
      <c r="P38" s="346" t="s">
        <v>404</v>
      </c>
      <c r="Q38" s="346" t="s">
        <v>95</v>
      </c>
      <c r="R38" s="346" t="s">
        <v>477</v>
      </c>
      <c r="S38" s="347" t="s">
        <v>477</v>
      </c>
      <c r="T38" s="348" t="s">
        <v>404</v>
      </c>
      <c r="U38" s="346" t="s">
        <v>404</v>
      </c>
      <c r="V38" s="346" t="s">
        <v>404</v>
      </c>
      <c r="W38" s="346" t="s">
        <v>404</v>
      </c>
      <c r="X38" s="346" t="s">
        <v>404</v>
      </c>
      <c r="Y38" s="346" t="s">
        <v>404</v>
      </c>
      <c r="Z38" s="346" t="s">
        <v>404</v>
      </c>
      <c r="AA38" s="349" t="s">
        <v>404</v>
      </c>
      <c r="AB38" s="350" t="s">
        <v>581</v>
      </c>
      <c r="AC38" s="346" t="s">
        <v>477</v>
      </c>
      <c r="AD38" s="346" t="s">
        <v>582</v>
      </c>
      <c r="AE38" s="346" t="s">
        <v>477</v>
      </c>
      <c r="AF38" s="346" t="s">
        <v>582</v>
      </c>
      <c r="AG38" s="346" t="s">
        <v>477</v>
      </c>
      <c r="AH38" s="346" t="s">
        <v>95</v>
      </c>
    </row>
    <row r="39" spans="1:34" s="368" customFormat="1" ht="21" customHeight="1" thickTop="1" x14ac:dyDescent="0.4">
      <c r="A39" s="625" t="s">
        <v>586</v>
      </c>
      <c r="B39" s="410" t="s">
        <v>592</v>
      </c>
      <c r="C39" s="411" t="s">
        <v>582</v>
      </c>
      <c r="D39" s="411" t="s">
        <v>582</v>
      </c>
      <c r="E39" s="411" t="s">
        <v>95</v>
      </c>
      <c r="F39" s="411" t="s">
        <v>95</v>
      </c>
      <c r="G39" s="411" t="s">
        <v>582</v>
      </c>
      <c r="H39" s="411" t="s">
        <v>404</v>
      </c>
      <c r="I39" s="411" t="s">
        <v>404</v>
      </c>
      <c r="J39" s="411" t="s">
        <v>404</v>
      </c>
      <c r="K39" s="411" t="s">
        <v>404</v>
      </c>
      <c r="L39" s="411" t="s">
        <v>404</v>
      </c>
      <c r="M39" s="411" t="s">
        <v>404</v>
      </c>
      <c r="N39" s="411" t="s">
        <v>404</v>
      </c>
      <c r="O39" s="411" t="s">
        <v>404</v>
      </c>
      <c r="P39" s="411" t="s">
        <v>404</v>
      </c>
      <c r="Q39" s="411" t="s">
        <v>404</v>
      </c>
      <c r="R39" s="411" t="s">
        <v>404</v>
      </c>
      <c r="S39" s="412" t="s">
        <v>404</v>
      </c>
      <c r="T39" s="413" t="s">
        <v>477</v>
      </c>
      <c r="U39" s="411" t="s">
        <v>477</v>
      </c>
      <c r="V39" s="411" t="s">
        <v>477</v>
      </c>
      <c r="W39" s="411" t="s">
        <v>477</v>
      </c>
      <c r="X39" s="411" t="s">
        <v>477</v>
      </c>
      <c r="Y39" s="411" t="s">
        <v>477</v>
      </c>
      <c r="Z39" s="411" t="s">
        <v>477</v>
      </c>
      <c r="AA39" s="414" t="s">
        <v>477</v>
      </c>
      <c r="AB39" s="415" t="s">
        <v>404</v>
      </c>
      <c r="AC39" s="411" t="s">
        <v>404</v>
      </c>
      <c r="AD39" s="411" t="s">
        <v>582</v>
      </c>
      <c r="AE39" s="411" t="s">
        <v>477</v>
      </c>
      <c r="AF39" s="411" t="s">
        <v>582</v>
      </c>
      <c r="AG39" s="627" t="s">
        <v>477</v>
      </c>
      <c r="AH39" s="628"/>
    </row>
    <row r="40" spans="1:34" ht="21" customHeight="1" thickBot="1" x14ac:dyDescent="0.45">
      <c r="A40" s="626"/>
      <c r="B40" s="345" t="s">
        <v>587</v>
      </c>
      <c r="C40" s="346" t="s">
        <v>582</v>
      </c>
      <c r="D40" s="346" t="s">
        <v>582</v>
      </c>
      <c r="E40" s="346" t="s">
        <v>95</v>
      </c>
      <c r="F40" s="346" t="s">
        <v>95</v>
      </c>
      <c r="G40" s="346" t="s">
        <v>582</v>
      </c>
      <c r="H40" s="346" t="s">
        <v>404</v>
      </c>
      <c r="I40" s="346" t="s">
        <v>404</v>
      </c>
      <c r="J40" s="346" t="s">
        <v>404</v>
      </c>
      <c r="K40" s="346" t="s">
        <v>404</v>
      </c>
      <c r="L40" s="346" t="s">
        <v>404</v>
      </c>
      <c r="M40" s="346" t="s">
        <v>404</v>
      </c>
      <c r="N40" s="346" t="s">
        <v>404</v>
      </c>
      <c r="O40" s="346" t="s">
        <v>404</v>
      </c>
      <c r="P40" s="346" t="s">
        <v>404</v>
      </c>
      <c r="Q40" s="346" t="s">
        <v>404</v>
      </c>
      <c r="R40" s="346" t="s">
        <v>404</v>
      </c>
      <c r="S40" s="347" t="s">
        <v>404</v>
      </c>
      <c r="T40" s="348" t="s">
        <v>477</v>
      </c>
      <c r="U40" s="346" t="s">
        <v>477</v>
      </c>
      <c r="V40" s="346" t="s">
        <v>477</v>
      </c>
      <c r="W40" s="346" t="s">
        <v>477</v>
      </c>
      <c r="X40" s="346" t="s">
        <v>477</v>
      </c>
      <c r="Y40" s="346" t="s">
        <v>477</v>
      </c>
      <c r="Z40" s="346" t="s">
        <v>477</v>
      </c>
      <c r="AA40" s="349" t="s">
        <v>477</v>
      </c>
      <c r="AB40" s="350" t="s">
        <v>404</v>
      </c>
      <c r="AC40" s="346" t="s">
        <v>404</v>
      </c>
      <c r="AD40" s="346" t="s">
        <v>582</v>
      </c>
      <c r="AE40" s="346" t="s">
        <v>477</v>
      </c>
      <c r="AF40" s="346" t="s">
        <v>582</v>
      </c>
      <c r="AG40" s="346" t="s">
        <v>477</v>
      </c>
      <c r="AH40" s="346" t="s">
        <v>95</v>
      </c>
    </row>
    <row r="41" spans="1:34" s="367" customFormat="1" ht="21" customHeight="1" thickTop="1" x14ac:dyDescent="0.4">
      <c r="A41" s="633" t="s">
        <v>588</v>
      </c>
      <c r="B41" s="410" t="s">
        <v>592</v>
      </c>
      <c r="C41" s="411" t="s">
        <v>582</v>
      </c>
      <c r="D41" s="411" t="s">
        <v>95</v>
      </c>
      <c r="E41" s="411" t="s">
        <v>477</v>
      </c>
      <c r="F41" s="411" t="s">
        <v>582</v>
      </c>
      <c r="G41" s="411" t="s">
        <v>582</v>
      </c>
      <c r="H41" s="411" t="s">
        <v>95</v>
      </c>
      <c r="I41" s="411" t="s">
        <v>95</v>
      </c>
      <c r="J41" s="411" t="s">
        <v>477</v>
      </c>
      <c r="K41" s="411" t="s">
        <v>477</v>
      </c>
      <c r="L41" s="411" t="s">
        <v>477</v>
      </c>
      <c r="M41" s="411" t="s">
        <v>95</v>
      </c>
      <c r="N41" s="411" t="s">
        <v>95</v>
      </c>
      <c r="O41" s="411" t="s">
        <v>477</v>
      </c>
      <c r="P41" s="411" t="s">
        <v>477</v>
      </c>
      <c r="Q41" s="411" t="s">
        <v>95</v>
      </c>
      <c r="R41" s="411" t="s">
        <v>477</v>
      </c>
      <c r="S41" s="412" t="s">
        <v>95</v>
      </c>
      <c r="T41" s="413" t="s">
        <v>477</v>
      </c>
      <c r="U41" s="411" t="s">
        <v>477</v>
      </c>
      <c r="V41" s="411" t="s">
        <v>477</v>
      </c>
      <c r="W41" s="411" t="s">
        <v>477</v>
      </c>
      <c r="X41" s="411" t="s">
        <v>477</v>
      </c>
      <c r="Y41" s="411" t="s">
        <v>477</v>
      </c>
      <c r="Z41" s="411" t="s">
        <v>477</v>
      </c>
      <c r="AA41" s="414" t="s">
        <v>477</v>
      </c>
      <c r="AB41" s="415" t="s">
        <v>582</v>
      </c>
      <c r="AC41" s="411" t="s">
        <v>582</v>
      </c>
      <c r="AD41" s="411" t="s">
        <v>582</v>
      </c>
      <c r="AE41" s="411" t="s">
        <v>477</v>
      </c>
      <c r="AF41" s="411" t="s">
        <v>582</v>
      </c>
      <c r="AG41" s="627" t="s">
        <v>477</v>
      </c>
      <c r="AH41" s="628"/>
    </row>
    <row r="42" spans="1:34" ht="21" customHeight="1" x14ac:dyDescent="0.4">
      <c r="A42" s="634"/>
      <c r="B42" s="325" t="s">
        <v>583</v>
      </c>
      <c r="C42" s="326" t="s">
        <v>582</v>
      </c>
      <c r="D42" s="326" t="s">
        <v>95</v>
      </c>
      <c r="E42" s="326" t="s">
        <v>477</v>
      </c>
      <c r="F42" s="326" t="s">
        <v>582</v>
      </c>
      <c r="G42" s="326" t="s">
        <v>582</v>
      </c>
      <c r="H42" s="326" t="s">
        <v>95</v>
      </c>
      <c r="I42" s="326" t="s">
        <v>95</v>
      </c>
      <c r="J42" s="326" t="s">
        <v>477</v>
      </c>
      <c r="K42" s="326" t="s">
        <v>477</v>
      </c>
      <c r="L42" s="326" t="s">
        <v>477</v>
      </c>
      <c r="M42" s="326" t="s">
        <v>95</v>
      </c>
      <c r="N42" s="326" t="s">
        <v>95</v>
      </c>
      <c r="O42" s="326" t="s">
        <v>477</v>
      </c>
      <c r="P42" s="326" t="s">
        <v>477</v>
      </c>
      <c r="Q42" s="326" t="s">
        <v>95</v>
      </c>
      <c r="R42" s="326" t="s">
        <v>477</v>
      </c>
      <c r="S42" s="328" t="s">
        <v>95</v>
      </c>
      <c r="T42" s="332" t="s">
        <v>477</v>
      </c>
      <c r="U42" s="326" t="s">
        <v>477</v>
      </c>
      <c r="V42" s="326" t="s">
        <v>477</v>
      </c>
      <c r="W42" s="326" t="s">
        <v>477</v>
      </c>
      <c r="X42" s="326" t="s">
        <v>477</v>
      </c>
      <c r="Y42" s="326" t="s">
        <v>477</v>
      </c>
      <c r="Z42" s="326" t="s">
        <v>477</v>
      </c>
      <c r="AA42" s="333" t="s">
        <v>477</v>
      </c>
      <c r="AB42" s="329" t="s">
        <v>582</v>
      </c>
      <c r="AC42" s="326" t="s">
        <v>582</v>
      </c>
      <c r="AD42" s="326" t="s">
        <v>582</v>
      </c>
      <c r="AE42" s="326" t="s">
        <v>477</v>
      </c>
      <c r="AF42" s="326" t="s">
        <v>582</v>
      </c>
      <c r="AG42" s="326" t="s">
        <v>477</v>
      </c>
      <c r="AH42" s="326" t="s">
        <v>95</v>
      </c>
    </row>
    <row r="43" spans="1:34" ht="21" customHeight="1" thickBot="1" x14ac:dyDescent="0.45">
      <c r="A43" s="635"/>
      <c r="B43" s="345" t="s">
        <v>352</v>
      </c>
      <c r="C43" s="346" t="s">
        <v>582</v>
      </c>
      <c r="D43" s="346" t="s">
        <v>95</v>
      </c>
      <c r="E43" s="346" t="s">
        <v>477</v>
      </c>
      <c r="F43" s="346" t="s">
        <v>582</v>
      </c>
      <c r="G43" s="346" t="s">
        <v>582</v>
      </c>
      <c r="H43" s="346" t="s">
        <v>95</v>
      </c>
      <c r="I43" s="346" t="s">
        <v>95</v>
      </c>
      <c r="J43" s="346" t="s">
        <v>477</v>
      </c>
      <c r="K43" s="346" t="s">
        <v>477</v>
      </c>
      <c r="L43" s="346" t="s">
        <v>477</v>
      </c>
      <c r="M43" s="346" t="s">
        <v>95</v>
      </c>
      <c r="N43" s="346" t="s">
        <v>95</v>
      </c>
      <c r="O43" s="346" t="s">
        <v>477</v>
      </c>
      <c r="P43" s="346" t="s">
        <v>477</v>
      </c>
      <c r="Q43" s="346" t="s">
        <v>95</v>
      </c>
      <c r="R43" s="346" t="s">
        <v>477</v>
      </c>
      <c r="S43" s="347" t="s">
        <v>95</v>
      </c>
      <c r="T43" s="348" t="s">
        <v>477</v>
      </c>
      <c r="U43" s="346" t="s">
        <v>477</v>
      </c>
      <c r="V43" s="346" t="s">
        <v>477</v>
      </c>
      <c r="W43" s="346" t="s">
        <v>477</v>
      </c>
      <c r="X43" s="346" t="s">
        <v>477</v>
      </c>
      <c r="Y43" s="346" t="s">
        <v>477</v>
      </c>
      <c r="Z43" s="346" t="s">
        <v>477</v>
      </c>
      <c r="AA43" s="349" t="s">
        <v>477</v>
      </c>
      <c r="AB43" s="350" t="s">
        <v>582</v>
      </c>
      <c r="AC43" s="346" t="s">
        <v>582</v>
      </c>
      <c r="AD43" s="346" t="s">
        <v>582</v>
      </c>
      <c r="AE43" s="346" t="s">
        <v>477</v>
      </c>
      <c r="AF43" s="346" t="s">
        <v>582</v>
      </c>
      <c r="AG43" s="346" t="s">
        <v>477</v>
      </c>
      <c r="AH43" s="346" t="s">
        <v>95</v>
      </c>
    </row>
    <row r="44" spans="1:34" s="367" customFormat="1" ht="21" customHeight="1" thickTop="1" x14ac:dyDescent="0.4">
      <c r="A44" s="633" t="s">
        <v>345</v>
      </c>
      <c r="B44" s="410" t="s">
        <v>592</v>
      </c>
      <c r="C44" s="411" t="s">
        <v>95</v>
      </c>
      <c r="D44" s="411" t="s">
        <v>477</v>
      </c>
      <c r="E44" s="411" t="s">
        <v>582</v>
      </c>
      <c r="F44" s="411" t="s">
        <v>477</v>
      </c>
      <c r="G44" s="411" t="s">
        <v>582</v>
      </c>
      <c r="H44" s="411" t="s">
        <v>477</v>
      </c>
      <c r="I44" s="411" t="s">
        <v>477</v>
      </c>
      <c r="J44" s="411" t="s">
        <v>477</v>
      </c>
      <c r="K44" s="411" t="s">
        <v>477</v>
      </c>
      <c r="L44" s="411" t="s">
        <v>477</v>
      </c>
      <c r="M44" s="411" t="s">
        <v>477</v>
      </c>
      <c r="N44" s="411" t="s">
        <v>477</v>
      </c>
      <c r="O44" s="411" t="s">
        <v>95</v>
      </c>
      <c r="P44" s="411" t="s">
        <v>95</v>
      </c>
      <c r="Q44" s="411" t="s">
        <v>477</v>
      </c>
      <c r="R44" s="411" t="s">
        <v>477</v>
      </c>
      <c r="S44" s="412" t="s">
        <v>477</v>
      </c>
      <c r="T44" s="413" t="s">
        <v>95</v>
      </c>
      <c r="U44" s="411" t="s">
        <v>404</v>
      </c>
      <c r="V44" s="411" t="s">
        <v>404</v>
      </c>
      <c r="W44" s="411" t="s">
        <v>404</v>
      </c>
      <c r="X44" s="411" t="s">
        <v>404</v>
      </c>
      <c r="Y44" s="411" t="s">
        <v>404</v>
      </c>
      <c r="Z44" s="411" t="s">
        <v>404</v>
      </c>
      <c r="AA44" s="414" t="s">
        <v>404</v>
      </c>
      <c r="AB44" s="415" t="s">
        <v>582</v>
      </c>
      <c r="AC44" s="411" t="s">
        <v>582</v>
      </c>
      <c r="AD44" s="411" t="s">
        <v>582</v>
      </c>
      <c r="AE44" s="411" t="s">
        <v>477</v>
      </c>
      <c r="AF44" s="411" t="s">
        <v>582</v>
      </c>
      <c r="AG44" s="627" t="s">
        <v>477</v>
      </c>
      <c r="AH44" s="628"/>
    </row>
    <row r="45" spans="1:34" ht="21" customHeight="1" x14ac:dyDescent="0.4">
      <c r="A45" s="634"/>
      <c r="B45" s="325" t="s">
        <v>583</v>
      </c>
      <c r="C45" s="326" t="s">
        <v>95</v>
      </c>
      <c r="D45" s="326" t="s">
        <v>477</v>
      </c>
      <c r="E45" s="326" t="s">
        <v>582</v>
      </c>
      <c r="F45" s="326" t="s">
        <v>477</v>
      </c>
      <c r="G45" s="326" t="s">
        <v>582</v>
      </c>
      <c r="H45" s="326" t="s">
        <v>477</v>
      </c>
      <c r="I45" s="326" t="s">
        <v>477</v>
      </c>
      <c r="J45" s="326" t="s">
        <v>477</v>
      </c>
      <c r="K45" s="326" t="s">
        <v>477</v>
      </c>
      <c r="L45" s="326" t="s">
        <v>477</v>
      </c>
      <c r="M45" s="326" t="s">
        <v>477</v>
      </c>
      <c r="N45" s="326" t="s">
        <v>477</v>
      </c>
      <c r="O45" s="326" t="s">
        <v>95</v>
      </c>
      <c r="P45" s="326" t="s">
        <v>95</v>
      </c>
      <c r="Q45" s="326" t="s">
        <v>95</v>
      </c>
      <c r="R45" s="326" t="s">
        <v>477</v>
      </c>
      <c r="S45" s="328" t="s">
        <v>477</v>
      </c>
      <c r="T45" s="332" t="s">
        <v>404</v>
      </c>
      <c r="U45" s="326" t="s">
        <v>404</v>
      </c>
      <c r="V45" s="326" t="s">
        <v>404</v>
      </c>
      <c r="W45" s="326" t="s">
        <v>404</v>
      </c>
      <c r="X45" s="326" t="s">
        <v>404</v>
      </c>
      <c r="Y45" s="326" t="s">
        <v>404</v>
      </c>
      <c r="Z45" s="326" t="s">
        <v>404</v>
      </c>
      <c r="AA45" s="333" t="s">
        <v>404</v>
      </c>
      <c r="AB45" s="329" t="s">
        <v>582</v>
      </c>
      <c r="AC45" s="326" t="s">
        <v>582</v>
      </c>
      <c r="AD45" s="326" t="s">
        <v>582</v>
      </c>
      <c r="AE45" s="326" t="s">
        <v>477</v>
      </c>
      <c r="AF45" s="326" t="s">
        <v>582</v>
      </c>
      <c r="AG45" s="326" t="s">
        <v>477</v>
      </c>
      <c r="AH45" s="326" t="s">
        <v>95</v>
      </c>
    </row>
    <row r="46" spans="1:34" ht="21" customHeight="1" x14ac:dyDescent="0.4">
      <c r="A46" s="634"/>
      <c r="B46" s="325" t="s">
        <v>354</v>
      </c>
      <c r="C46" s="326" t="s">
        <v>95</v>
      </c>
      <c r="D46" s="326" t="s">
        <v>477</v>
      </c>
      <c r="E46" s="326" t="s">
        <v>582</v>
      </c>
      <c r="F46" s="326" t="s">
        <v>477</v>
      </c>
      <c r="G46" s="326" t="s">
        <v>582</v>
      </c>
      <c r="H46" s="326" t="s">
        <v>477</v>
      </c>
      <c r="I46" s="326" t="s">
        <v>477</v>
      </c>
      <c r="J46" s="326" t="s">
        <v>477</v>
      </c>
      <c r="K46" s="326" t="s">
        <v>477</v>
      </c>
      <c r="L46" s="326" t="s">
        <v>477</v>
      </c>
      <c r="M46" s="326" t="s">
        <v>477</v>
      </c>
      <c r="N46" s="326" t="s">
        <v>477</v>
      </c>
      <c r="O46" s="326" t="s">
        <v>95</v>
      </c>
      <c r="P46" s="326" t="s">
        <v>95</v>
      </c>
      <c r="Q46" s="326" t="s">
        <v>95</v>
      </c>
      <c r="R46" s="326" t="s">
        <v>95</v>
      </c>
      <c r="S46" s="328" t="s">
        <v>95</v>
      </c>
      <c r="T46" s="332" t="s">
        <v>404</v>
      </c>
      <c r="U46" s="326" t="s">
        <v>404</v>
      </c>
      <c r="V46" s="326" t="s">
        <v>404</v>
      </c>
      <c r="W46" s="326" t="s">
        <v>404</v>
      </c>
      <c r="X46" s="326" t="s">
        <v>404</v>
      </c>
      <c r="Y46" s="326" t="s">
        <v>404</v>
      </c>
      <c r="Z46" s="326" t="s">
        <v>404</v>
      </c>
      <c r="AA46" s="333" t="s">
        <v>404</v>
      </c>
      <c r="AB46" s="329" t="s">
        <v>582</v>
      </c>
      <c r="AC46" s="326" t="s">
        <v>95</v>
      </c>
      <c r="AD46" s="326" t="s">
        <v>582</v>
      </c>
      <c r="AE46" s="326" t="s">
        <v>477</v>
      </c>
      <c r="AF46" s="326" t="s">
        <v>582</v>
      </c>
      <c r="AG46" s="326" t="s">
        <v>477</v>
      </c>
      <c r="AH46" s="326" t="s">
        <v>95</v>
      </c>
    </row>
    <row r="47" spans="1:34" ht="21" customHeight="1" thickBot="1" x14ac:dyDescent="0.45">
      <c r="A47" s="635"/>
      <c r="B47" s="345" t="s">
        <v>357</v>
      </c>
      <c r="C47" s="346" t="s">
        <v>95</v>
      </c>
      <c r="D47" s="346" t="s">
        <v>477</v>
      </c>
      <c r="E47" s="346" t="s">
        <v>582</v>
      </c>
      <c r="F47" s="346" t="s">
        <v>477</v>
      </c>
      <c r="G47" s="346" t="s">
        <v>582</v>
      </c>
      <c r="H47" s="346" t="s">
        <v>477</v>
      </c>
      <c r="I47" s="346" t="s">
        <v>477</v>
      </c>
      <c r="J47" s="346" t="s">
        <v>477</v>
      </c>
      <c r="K47" s="346" t="s">
        <v>477</v>
      </c>
      <c r="L47" s="346" t="s">
        <v>477</v>
      </c>
      <c r="M47" s="346" t="s">
        <v>477</v>
      </c>
      <c r="N47" s="346" t="s">
        <v>477</v>
      </c>
      <c r="O47" s="346" t="s">
        <v>95</v>
      </c>
      <c r="P47" s="346" t="s">
        <v>95</v>
      </c>
      <c r="Q47" s="346" t="s">
        <v>95</v>
      </c>
      <c r="R47" s="346" t="s">
        <v>477</v>
      </c>
      <c r="S47" s="347" t="s">
        <v>477</v>
      </c>
      <c r="T47" s="348" t="s">
        <v>404</v>
      </c>
      <c r="U47" s="346" t="s">
        <v>404</v>
      </c>
      <c r="V47" s="346" t="s">
        <v>404</v>
      </c>
      <c r="W47" s="346" t="s">
        <v>404</v>
      </c>
      <c r="X47" s="346" t="s">
        <v>404</v>
      </c>
      <c r="Y47" s="346" t="s">
        <v>404</v>
      </c>
      <c r="Z47" s="346" t="s">
        <v>404</v>
      </c>
      <c r="AA47" s="349" t="s">
        <v>404</v>
      </c>
      <c r="AB47" s="350" t="s">
        <v>582</v>
      </c>
      <c r="AC47" s="346" t="s">
        <v>582</v>
      </c>
      <c r="AD47" s="346" t="s">
        <v>582</v>
      </c>
      <c r="AE47" s="346" t="s">
        <v>477</v>
      </c>
      <c r="AF47" s="346" t="s">
        <v>582</v>
      </c>
      <c r="AG47" s="346" t="s">
        <v>477</v>
      </c>
      <c r="AH47" s="346" t="s">
        <v>95</v>
      </c>
    </row>
    <row r="48" spans="1:34" s="367" customFormat="1" ht="21" customHeight="1" thickTop="1" x14ac:dyDescent="0.4">
      <c r="A48" s="633" t="s">
        <v>589</v>
      </c>
      <c r="B48" s="410" t="s">
        <v>592</v>
      </c>
      <c r="C48" s="411" t="s">
        <v>404</v>
      </c>
      <c r="D48" s="411" t="s">
        <v>477</v>
      </c>
      <c r="E48" s="411" t="s">
        <v>582</v>
      </c>
      <c r="F48" s="411" t="s">
        <v>582</v>
      </c>
      <c r="G48" s="411" t="s">
        <v>582</v>
      </c>
      <c r="H48" s="411" t="s">
        <v>477</v>
      </c>
      <c r="I48" s="411" t="s">
        <v>477</v>
      </c>
      <c r="J48" s="411" t="s">
        <v>477</v>
      </c>
      <c r="K48" s="411" t="s">
        <v>477</v>
      </c>
      <c r="L48" s="411" t="s">
        <v>477</v>
      </c>
      <c r="M48" s="411" t="s">
        <v>477</v>
      </c>
      <c r="N48" s="411" t="s">
        <v>477</v>
      </c>
      <c r="O48" s="411" t="s">
        <v>95</v>
      </c>
      <c r="P48" s="411" t="s">
        <v>95</v>
      </c>
      <c r="Q48" s="411" t="s">
        <v>477</v>
      </c>
      <c r="R48" s="411" t="s">
        <v>477</v>
      </c>
      <c r="S48" s="412" t="s">
        <v>477</v>
      </c>
      <c r="T48" s="413" t="s">
        <v>404</v>
      </c>
      <c r="U48" s="411" t="s">
        <v>404</v>
      </c>
      <c r="V48" s="411" t="s">
        <v>404</v>
      </c>
      <c r="W48" s="411" t="s">
        <v>404</v>
      </c>
      <c r="X48" s="411" t="s">
        <v>404</v>
      </c>
      <c r="Y48" s="411" t="s">
        <v>404</v>
      </c>
      <c r="Z48" s="411" t="s">
        <v>404</v>
      </c>
      <c r="AA48" s="414" t="s">
        <v>404</v>
      </c>
      <c r="AB48" s="415" t="s">
        <v>95</v>
      </c>
      <c r="AC48" s="411" t="s">
        <v>582</v>
      </c>
      <c r="AD48" s="411" t="s">
        <v>582</v>
      </c>
      <c r="AE48" s="411" t="s">
        <v>477</v>
      </c>
      <c r="AF48" s="411" t="s">
        <v>582</v>
      </c>
      <c r="AG48" s="627" t="s">
        <v>477</v>
      </c>
      <c r="AH48" s="628"/>
    </row>
    <row r="49" spans="1:34" ht="21" customHeight="1" x14ac:dyDescent="0.4">
      <c r="A49" s="634"/>
      <c r="B49" s="325" t="s">
        <v>583</v>
      </c>
      <c r="C49" s="326" t="s">
        <v>404</v>
      </c>
      <c r="D49" s="326" t="s">
        <v>477</v>
      </c>
      <c r="E49" s="326" t="s">
        <v>582</v>
      </c>
      <c r="F49" s="326" t="s">
        <v>582</v>
      </c>
      <c r="G49" s="326" t="s">
        <v>582</v>
      </c>
      <c r="H49" s="326" t="s">
        <v>477</v>
      </c>
      <c r="I49" s="326" t="s">
        <v>477</v>
      </c>
      <c r="J49" s="326" t="s">
        <v>477</v>
      </c>
      <c r="K49" s="326" t="s">
        <v>477</v>
      </c>
      <c r="L49" s="326" t="s">
        <v>477</v>
      </c>
      <c r="M49" s="326" t="s">
        <v>477</v>
      </c>
      <c r="N49" s="326" t="s">
        <v>477</v>
      </c>
      <c r="O49" s="326" t="s">
        <v>95</v>
      </c>
      <c r="P49" s="326" t="s">
        <v>95</v>
      </c>
      <c r="Q49" s="326" t="s">
        <v>477</v>
      </c>
      <c r="R49" s="326" t="s">
        <v>477</v>
      </c>
      <c r="S49" s="328" t="s">
        <v>477</v>
      </c>
      <c r="T49" s="332" t="s">
        <v>404</v>
      </c>
      <c r="U49" s="326" t="s">
        <v>404</v>
      </c>
      <c r="V49" s="326" t="s">
        <v>404</v>
      </c>
      <c r="W49" s="326" t="s">
        <v>404</v>
      </c>
      <c r="X49" s="326" t="s">
        <v>404</v>
      </c>
      <c r="Y49" s="326" t="s">
        <v>404</v>
      </c>
      <c r="Z49" s="326" t="s">
        <v>404</v>
      </c>
      <c r="AA49" s="333" t="s">
        <v>404</v>
      </c>
      <c r="AB49" s="329" t="s">
        <v>95</v>
      </c>
      <c r="AC49" s="326" t="s">
        <v>582</v>
      </c>
      <c r="AD49" s="326" t="s">
        <v>582</v>
      </c>
      <c r="AE49" s="326" t="s">
        <v>477</v>
      </c>
      <c r="AF49" s="326" t="s">
        <v>582</v>
      </c>
      <c r="AG49" s="326" t="s">
        <v>95</v>
      </c>
      <c r="AH49" s="326" t="s">
        <v>477</v>
      </c>
    </row>
    <row r="50" spans="1:34" ht="21" customHeight="1" x14ac:dyDescent="0.4">
      <c r="A50" s="634"/>
      <c r="B50" s="325" t="s">
        <v>349</v>
      </c>
      <c r="C50" s="326" t="s">
        <v>404</v>
      </c>
      <c r="D50" s="326" t="s">
        <v>477</v>
      </c>
      <c r="E50" s="326" t="s">
        <v>582</v>
      </c>
      <c r="F50" s="326" t="s">
        <v>582</v>
      </c>
      <c r="G50" s="326" t="s">
        <v>582</v>
      </c>
      <c r="H50" s="326" t="s">
        <v>477</v>
      </c>
      <c r="I50" s="326" t="s">
        <v>477</v>
      </c>
      <c r="J50" s="326" t="s">
        <v>477</v>
      </c>
      <c r="K50" s="326" t="s">
        <v>477</v>
      </c>
      <c r="L50" s="326" t="s">
        <v>477</v>
      </c>
      <c r="M50" s="326" t="s">
        <v>477</v>
      </c>
      <c r="N50" s="326" t="s">
        <v>477</v>
      </c>
      <c r="O50" s="326" t="s">
        <v>95</v>
      </c>
      <c r="P50" s="326" t="s">
        <v>95</v>
      </c>
      <c r="Q50" s="326" t="s">
        <v>582</v>
      </c>
      <c r="R50" s="326" t="s">
        <v>95</v>
      </c>
      <c r="S50" s="328" t="s">
        <v>95</v>
      </c>
      <c r="T50" s="332" t="s">
        <v>404</v>
      </c>
      <c r="U50" s="326" t="s">
        <v>404</v>
      </c>
      <c r="V50" s="326" t="s">
        <v>404</v>
      </c>
      <c r="W50" s="326" t="s">
        <v>404</v>
      </c>
      <c r="X50" s="326" t="s">
        <v>404</v>
      </c>
      <c r="Y50" s="326" t="s">
        <v>404</v>
      </c>
      <c r="Z50" s="326" t="s">
        <v>404</v>
      </c>
      <c r="AA50" s="333" t="s">
        <v>404</v>
      </c>
      <c r="AB50" s="329" t="s">
        <v>95</v>
      </c>
      <c r="AC50" s="326" t="s">
        <v>95</v>
      </c>
      <c r="AD50" s="326" t="s">
        <v>582</v>
      </c>
      <c r="AE50" s="326" t="s">
        <v>477</v>
      </c>
      <c r="AF50" s="326" t="s">
        <v>582</v>
      </c>
      <c r="AG50" s="326" t="s">
        <v>404</v>
      </c>
      <c r="AH50" s="326" t="s">
        <v>581</v>
      </c>
    </row>
    <row r="51" spans="1:34" ht="21" customHeight="1" x14ac:dyDescent="0.4">
      <c r="A51" s="634"/>
      <c r="B51" s="325" t="s">
        <v>350</v>
      </c>
      <c r="C51" s="326" t="s">
        <v>404</v>
      </c>
      <c r="D51" s="326" t="s">
        <v>477</v>
      </c>
      <c r="E51" s="326" t="s">
        <v>582</v>
      </c>
      <c r="F51" s="326" t="s">
        <v>582</v>
      </c>
      <c r="G51" s="326" t="s">
        <v>582</v>
      </c>
      <c r="H51" s="326" t="s">
        <v>477</v>
      </c>
      <c r="I51" s="326" t="s">
        <v>477</v>
      </c>
      <c r="J51" s="326" t="s">
        <v>477</v>
      </c>
      <c r="K51" s="326" t="s">
        <v>477</v>
      </c>
      <c r="L51" s="326" t="s">
        <v>477</v>
      </c>
      <c r="M51" s="326" t="s">
        <v>477</v>
      </c>
      <c r="N51" s="326" t="s">
        <v>477</v>
      </c>
      <c r="O51" s="326" t="s">
        <v>95</v>
      </c>
      <c r="P51" s="326" t="s">
        <v>95</v>
      </c>
      <c r="Q51" s="326" t="s">
        <v>582</v>
      </c>
      <c r="R51" s="326" t="s">
        <v>582</v>
      </c>
      <c r="S51" s="328" t="s">
        <v>477</v>
      </c>
      <c r="T51" s="332" t="s">
        <v>404</v>
      </c>
      <c r="U51" s="326" t="s">
        <v>404</v>
      </c>
      <c r="V51" s="326" t="s">
        <v>404</v>
      </c>
      <c r="W51" s="326" t="s">
        <v>404</v>
      </c>
      <c r="X51" s="326" t="s">
        <v>404</v>
      </c>
      <c r="Y51" s="326" t="s">
        <v>404</v>
      </c>
      <c r="Z51" s="326" t="s">
        <v>404</v>
      </c>
      <c r="AA51" s="333" t="s">
        <v>404</v>
      </c>
      <c r="AB51" s="329" t="s">
        <v>95</v>
      </c>
      <c r="AC51" s="326" t="s">
        <v>95</v>
      </c>
      <c r="AD51" s="326" t="s">
        <v>582</v>
      </c>
      <c r="AE51" s="326" t="s">
        <v>477</v>
      </c>
      <c r="AF51" s="326" t="s">
        <v>582</v>
      </c>
      <c r="AG51" s="326" t="s">
        <v>404</v>
      </c>
      <c r="AH51" s="326" t="s">
        <v>581</v>
      </c>
    </row>
    <row r="52" spans="1:34" ht="21" customHeight="1" x14ac:dyDescent="0.4">
      <c r="A52" s="634"/>
      <c r="B52" s="325" t="s">
        <v>585</v>
      </c>
      <c r="C52" s="326" t="s">
        <v>404</v>
      </c>
      <c r="D52" s="326" t="s">
        <v>477</v>
      </c>
      <c r="E52" s="326" t="s">
        <v>582</v>
      </c>
      <c r="F52" s="326" t="s">
        <v>582</v>
      </c>
      <c r="G52" s="326" t="s">
        <v>582</v>
      </c>
      <c r="H52" s="326" t="s">
        <v>477</v>
      </c>
      <c r="I52" s="326" t="s">
        <v>477</v>
      </c>
      <c r="J52" s="326" t="s">
        <v>477</v>
      </c>
      <c r="K52" s="326" t="s">
        <v>477</v>
      </c>
      <c r="L52" s="326" t="s">
        <v>477</v>
      </c>
      <c r="M52" s="326" t="s">
        <v>477</v>
      </c>
      <c r="N52" s="326" t="s">
        <v>477</v>
      </c>
      <c r="O52" s="326" t="s">
        <v>95</v>
      </c>
      <c r="P52" s="326" t="s">
        <v>95</v>
      </c>
      <c r="Q52" s="326" t="s">
        <v>95</v>
      </c>
      <c r="R52" s="326" t="s">
        <v>477</v>
      </c>
      <c r="S52" s="328" t="s">
        <v>477</v>
      </c>
      <c r="T52" s="332" t="s">
        <v>404</v>
      </c>
      <c r="U52" s="326" t="s">
        <v>404</v>
      </c>
      <c r="V52" s="326" t="s">
        <v>404</v>
      </c>
      <c r="W52" s="326" t="s">
        <v>404</v>
      </c>
      <c r="X52" s="326" t="s">
        <v>404</v>
      </c>
      <c r="Y52" s="326" t="s">
        <v>404</v>
      </c>
      <c r="Z52" s="326" t="s">
        <v>404</v>
      </c>
      <c r="AA52" s="333" t="s">
        <v>404</v>
      </c>
      <c r="AB52" s="329" t="s">
        <v>95</v>
      </c>
      <c r="AC52" s="326" t="s">
        <v>582</v>
      </c>
      <c r="AD52" s="326" t="s">
        <v>582</v>
      </c>
      <c r="AE52" s="326" t="s">
        <v>477</v>
      </c>
      <c r="AF52" s="326" t="s">
        <v>582</v>
      </c>
      <c r="AG52" s="326" t="s">
        <v>404</v>
      </c>
      <c r="AH52" s="326" t="s">
        <v>581</v>
      </c>
    </row>
    <row r="53" spans="1:34" ht="21" customHeight="1" x14ac:dyDescent="0.4">
      <c r="A53" s="634"/>
      <c r="B53" s="325" t="s">
        <v>354</v>
      </c>
      <c r="C53" s="326" t="s">
        <v>404</v>
      </c>
      <c r="D53" s="326" t="s">
        <v>477</v>
      </c>
      <c r="E53" s="326" t="s">
        <v>582</v>
      </c>
      <c r="F53" s="326" t="s">
        <v>582</v>
      </c>
      <c r="G53" s="326" t="s">
        <v>582</v>
      </c>
      <c r="H53" s="326" t="s">
        <v>477</v>
      </c>
      <c r="I53" s="326" t="s">
        <v>477</v>
      </c>
      <c r="J53" s="326" t="s">
        <v>477</v>
      </c>
      <c r="K53" s="326" t="s">
        <v>477</v>
      </c>
      <c r="L53" s="326" t="s">
        <v>477</v>
      </c>
      <c r="M53" s="326" t="s">
        <v>477</v>
      </c>
      <c r="N53" s="326" t="s">
        <v>477</v>
      </c>
      <c r="O53" s="326" t="s">
        <v>95</v>
      </c>
      <c r="P53" s="326" t="s">
        <v>95</v>
      </c>
      <c r="Q53" s="326" t="s">
        <v>95</v>
      </c>
      <c r="R53" s="326" t="s">
        <v>95</v>
      </c>
      <c r="S53" s="328" t="s">
        <v>95</v>
      </c>
      <c r="T53" s="332" t="s">
        <v>404</v>
      </c>
      <c r="U53" s="326" t="s">
        <v>404</v>
      </c>
      <c r="V53" s="326" t="s">
        <v>404</v>
      </c>
      <c r="W53" s="326" t="s">
        <v>404</v>
      </c>
      <c r="X53" s="326" t="s">
        <v>404</v>
      </c>
      <c r="Y53" s="326" t="s">
        <v>404</v>
      </c>
      <c r="Z53" s="326" t="s">
        <v>404</v>
      </c>
      <c r="AA53" s="333" t="s">
        <v>404</v>
      </c>
      <c r="AB53" s="329" t="s">
        <v>95</v>
      </c>
      <c r="AC53" s="326" t="s">
        <v>95</v>
      </c>
      <c r="AD53" s="326" t="s">
        <v>582</v>
      </c>
      <c r="AE53" s="326" t="s">
        <v>477</v>
      </c>
      <c r="AF53" s="326" t="s">
        <v>582</v>
      </c>
      <c r="AG53" s="326" t="s">
        <v>404</v>
      </c>
      <c r="AH53" s="326" t="s">
        <v>581</v>
      </c>
    </row>
    <row r="54" spans="1:34" ht="21" customHeight="1" x14ac:dyDescent="0.4">
      <c r="A54" s="634"/>
      <c r="B54" s="325" t="s">
        <v>356</v>
      </c>
      <c r="C54" s="326" t="s">
        <v>404</v>
      </c>
      <c r="D54" s="326" t="s">
        <v>477</v>
      </c>
      <c r="E54" s="326" t="s">
        <v>582</v>
      </c>
      <c r="F54" s="326" t="s">
        <v>582</v>
      </c>
      <c r="G54" s="326" t="s">
        <v>582</v>
      </c>
      <c r="H54" s="326" t="s">
        <v>477</v>
      </c>
      <c r="I54" s="326" t="s">
        <v>477</v>
      </c>
      <c r="J54" s="326" t="s">
        <v>477</v>
      </c>
      <c r="K54" s="326" t="s">
        <v>477</v>
      </c>
      <c r="L54" s="326" t="s">
        <v>477</v>
      </c>
      <c r="M54" s="326" t="s">
        <v>477</v>
      </c>
      <c r="N54" s="326" t="s">
        <v>477</v>
      </c>
      <c r="O54" s="326" t="s">
        <v>95</v>
      </c>
      <c r="P54" s="326" t="s">
        <v>95</v>
      </c>
      <c r="Q54" s="326" t="s">
        <v>95</v>
      </c>
      <c r="R54" s="326" t="s">
        <v>95</v>
      </c>
      <c r="S54" s="328" t="s">
        <v>477</v>
      </c>
      <c r="T54" s="332" t="s">
        <v>404</v>
      </c>
      <c r="U54" s="326" t="s">
        <v>404</v>
      </c>
      <c r="V54" s="326" t="s">
        <v>404</v>
      </c>
      <c r="W54" s="326" t="s">
        <v>404</v>
      </c>
      <c r="X54" s="326" t="s">
        <v>404</v>
      </c>
      <c r="Y54" s="326" t="s">
        <v>404</v>
      </c>
      <c r="Z54" s="326" t="s">
        <v>404</v>
      </c>
      <c r="AA54" s="333" t="s">
        <v>404</v>
      </c>
      <c r="AB54" s="329" t="s">
        <v>95</v>
      </c>
      <c r="AC54" s="326" t="s">
        <v>95</v>
      </c>
      <c r="AD54" s="326" t="s">
        <v>582</v>
      </c>
      <c r="AE54" s="326" t="s">
        <v>477</v>
      </c>
      <c r="AF54" s="326" t="s">
        <v>582</v>
      </c>
      <c r="AG54" s="326" t="s">
        <v>404</v>
      </c>
      <c r="AH54" s="326" t="s">
        <v>581</v>
      </c>
    </row>
    <row r="55" spans="1:34" ht="21" customHeight="1" x14ac:dyDescent="0.4">
      <c r="A55" s="630"/>
      <c r="B55" s="325" t="s">
        <v>357</v>
      </c>
      <c r="C55" s="326" t="s">
        <v>404</v>
      </c>
      <c r="D55" s="326" t="s">
        <v>477</v>
      </c>
      <c r="E55" s="326" t="s">
        <v>582</v>
      </c>
      <c r="F55" s="326" t="s">
        <v>582</v>
      </c>
      <c r="G55" s="326" t="s">
        <v>582</v>
      </c>
      <c r="H55" s="326" t="s">
        <v>477</v>
      </c>
      <c r="I55" s="326" t="s">
        <v>477</v>
      </c>
      <c r="J55" s="326" t="s">
        <v>477</v>
      </c>
      <c r="K55" s="326" t="s">
        <v>477</v>
      </c>
      <c r="L55" s="326" t="s">
        <v>477</v>
      </c>
      <c r="M55" s="326" t="s">
        <v>477</v>
      </c>
      <c r="N55" s="326" t="s">
        <v>477</v>
      </c>
      <c r="O55" s="326" t="s">
        <v>95</v>
      </c>
      <c r="P55" s="326" t="s">
        <v>95</v>
      </c>
      <c r="Q55" s="326" t="s">
        <v>95</v>
      </c>
      <c r="R55" s="326" t="s">
        <v>477</v>
      </c>
      <c r="S55" s="328" t="s">
        <v>477</v>
      </c>
      <c r="T55" s="332" t="s">
        <v>404</v>
      </c>
      <c r="U55" s="326" t="s">
        <v>404</v>
      </c>
      <c r="V55" s="326" t="s">
        <v>404</v>
      </c>
      <c r="W55" s="326" t="s">
        <v>404</v>
      </c>
      <c r="X55" s="326" t="s">
        <v>404</v>
      </c>
      <c r="Y55" s="326" t="s">
        <v>404</v>
      </c>
      <c r="Z55" s="326" t="s">
        <v>404</v>
      </c>
      <c r="AA55" s="333" t="s">
        <v>404</v>
      </c>
      <c r="AB55" s="329" t="s">
        <v>95</v>
      </c>
      <c r="AC55" s="326" t="s">
        <v>582</v>
      </c>
      <c r="AD55" s="326" t="s">
        <v>582</v>
      </c>
      <c r="AE55" s="326" t="s">
        <v>477</v>
      </c>
      <c r="AF55" s="326" t="s">
        <v>582</v>
      </c>
      <c r="AG55" s="326" t="s">
        <v>404</v>
      </c>
      <c r="AH55" s="326" t="s">
        <v>581</v>
      </c>
    </row>
  </sheetData>
  <sheetProtection algorithmName="SHA-512" hashValue="tH3DKQSiNaVfjtoXtgzlTLbx9rE/Wc2z63FO1Ss2q2b7Npu8hv0jSVcOSu4qb9Izrk2dtEUHLPnTYSXyE9I1Ag==" saltValue="pagfWDdUlWIh4HE9oQffnQ==" spinCount="100000" sheet="1" objects="1" scenarios="1"/>
  <mergeCells count="14">
    <mergeCell ref="A41:A43"/>
    <mergeCell ref="A44:A47"/>
    <mergeCell ref="AG44:AH44"/>
    <mergeCell ref="AG41:AH41"/>
    <mergeCell ref="A48:A55"/>
    <mergeCell ref="AG48:AH48"/>
    <mergeCell ref="A39:A40"/>
    <mergeCell ref="AG39:AH39"/>
    <mergeCell ref="A6:A16"/>
    <mergeCell ref="A17:A27"/>
    <mergeCell ref="A28:A38"/>
    <mergeCell ref="AG6:AH6"/>
    <mergeCell ref="AG17:AH17"/>
    <mergeCell ref="AG28:AH28"/>
  </mergeCells>
  <phoneticPr fontId="4"/>
  <conditionalFormatting sqref="C5:AH5 C6:AG6 C7:AH16 C17:AG17 C18:AH27 C28:AG28 C29:AH38 C39:AG39 C40:AH40 C41:AG41 C42:AH43 C44:AG44 C45:AH47 C48:AG48 C49:AH55">
    <cfRule type="cellIs" dxfId="9" priority="1" operator="equal">
      <formula>"×"</formula>
    </cfRule>
    <cfRule type="cellIs" dxfId="8" priority="2" operator="equal">
      <formula>"必須"</formula>
    </cfRule>
  </conditionalFormatting>
  <printOptions horizontalCentered="1" verticalCentered="1"/>
  <pageMargins left="0.11811023622047245" right="0.11811023622047245" top="0.15748031496062992" bottom="0.15748031496062992" header="0.31496062992125984" footer="0.31496062992125984"/>
  <pageSetup paperSize="8" scale="6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f2f2e1b1-ffdd-453c-8d80-78f9ca67541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443CC866A3EF248B048D445543BB1C4" ma:contentTypeVersion="16" ma:contentTypeDescription="新しいドキュメントを作成します。" ma:contentTypeScope="" ma:versionID="02a736275f1928973483ff4479b3611b">
  <xsd:schema xmlns:xsd="http://www.w3.org/2001/XMLSchema" xmlns:xs="http://www.w3.org/2001/XMLSchema" xmlns:p="http://schemas.microsoft.com/office/2006/metadata/properties" xmlns:ns3="774d3d61-e432-4737-8696-c7fb261545d2" xmlns:ns4="f2f2e1b1-ffdd-453c-8d80-78f9ca67541f" targetNamespace="http://schemas.microsoft.com/office/2006/metadata/properties" ma:root="true" ma:fieldsID="db3d6433938d2cf443ae36ad60af1372" ns3:_="" ns4:_="">
    <xsd:import namespace="774d3d61-e432-4737-8696-c7fb261545d2"/>
    <xsd:import namespace="f2f2e1b1-ffdd-453c-8d80-78f9ca67541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element ref="ns4:MediaLengthInSeconds" minOccurs="0"/>
                <xsd:element ref="ns4:MediaServiceSearchProperties" minOccurs="0"/>
                <xsd:element ref="ns4:MediaServiceSystemTag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4d3d61-e432-4737-8696-c7fb261545d2"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2f2e1b1-ffdd-453c-8d80-78f9ca67541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D572C7-AA9C-436F-86E4-3D8F518E0A10}">
  <ds:schemaRefs>
    <ds:schemaRef ds:uri="http://www.w3.org/XML/1998/namespace"/>
    <ds:schemaRef ds:uri="http://schemas.microsoft.com/office/2006/documentManagement/types"/>
    <ds:schemaRef ds:uri="http://schemas.microsoft.com/office/2006/metadata/properties"/>
    <ds:schemaRef ds:uri="http://purl.org/dc/terms/"/>
    <ds:schemaRef ds:uri="f2f2e1b1-ffdd-453c-8d80-78f9ca67541f"/>
    <ds:schemaRef ds:uri="774d3d61-e432-4737-8696-c7fb261545d2"/>
    <ds:schemaRef ds:uri="http://purl.org/dc/dcmitype/"/>
    <ds:schemaRef ds:uri="http://schemas.microsoft.com/office/infopath/2007/PartnerControls"/>
    <ds:schemaRef ds:uri="http://purl.org/dc/elements/1.1/"/>
    <ds:schemaRef ds:uri="http://schemas.openxmlformats.org/package/2006/metadata/core-properties"/>
  </ds:schemaRefs>
</ds:datastoreItem>
</file>

<file path=customXml/itemProps2.xml><?xml version="1.0" encoding="utf-8"?>
<ds:datastoreItem xmlns:ds="http://schemas.openxmlformats.org/officeDocument/2006/customXml" ds:itemID="{16851BA7-521F-446B-A7E1-F99D5820C456}">
  <ds:schemaRefs>
    <ds:schemaRef ds:uri="http://schemas.microsoft.com/sharepoint/v3/contenttype/forms"/>
  </ds:schemaRefs>
</ds:datastoreItem>
</file>

<file path=customXml/itemProps3.xml><?xml version="1.0" encoding="utf-8"?>
<ds:datastoreItem xmlns:ds="http://schemas.openxmlformats.org/officeDocument/2006/customXml" ds:itemID="{982B74EF-96E7-410C-BD3D-BEE016C895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4d3d61-e432-4737-8696-c7fb261545d2"/>
    <ds:schemaRef ds:uri="f2f2e1b1-ffdd-453c-8d80-78f9ca6754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33</vt:i4>
      </vt:variant>
    </vt:vector>
  </HeadingPairs>
  <TitlesOfParts>
    <vt:vector size="46" baseType="lpstr">
      <vt:lpstr>入力フォーム</vt:lpstr>
      <vt:lpstr>入力フォームマスタ</vt:lpstr>
      <vt:lpstr>【入力例】入力フォーム</vt:lpstr>
      <vt:lpstr>入力フォームマスタ（複数一括申請）</vt:lpstr>
      <vt:lpstr>入力フォームの一覧表形式</vt:lpstr>
      <vt:lpstr>官公需</vt:lpstr>
      <vt:lpstr>入力フォーム（複数一括申請）</vt:lpstr>
      <vt:lpstr>入力フォーム（複数一括申請）の個別印刷</vt:lpstr>
      <vt:lpstr>【まとめ】入力項目区分比較</vt:lpstr>
      <vt:lpstr>【まとめ】入力項目区分比較 (複数一括申請)</vt:lpstr>
      <vt:lpstr>【まとめ】選択項目区分比較</vt:lpstr>
      <vt:lpstr>相手先マスタ</vt:lpstr>
      <vt:lpstr>相手先口座マスタ</vt:lpstr>
      <vt:lpstr>_1</vt:lpstr>
      <vt:lpstr>_2</vt:lpstr>
      <vt:lpstr>_3</vt:lpstr>
      <vt:lpstr>_5</vt:lpstr>
      <vt:lpstr>_6</vt:lpstr>
      <vt:lpstr>_7</vt:lpstr>
      <vt:lpstr>○</vt:lpstr>
      <vt:lpstr>【入力例】入力フォーム!Print_Area</vt:lpstr>
      <vt:lpstr>相手先口座マスタ!Print_Area</vt:lpstr>
      <vt:lpstr>入力フォーム!Print_Area</vt:lpstr>
      <vt:lpstr>'入力フォーム（複数一括申請）'!Print_Area</vt:lpstr>
      <vt:lpstr>'入力フォーム（複数一括申請）の個別印刷'!Print_Area</vt:lpstr>
      <vt:lpstr>相手先マスタ!Print_Titles</vt:lpstr>
      <vt:lpstr>相手先口座マスタ!Print_Titles</vt:lpstr>
      <vt:lpstr>'入力フォーム（複数一括申請）'!Print_Titles</vt:lpstr>
      <vt:lpstr>仮登</vt:lpstr>
      <vt:lpstr>仮登録</vt:lpstr>
      <vt:lpstr>外国</vt:lpstr>
      <vt:lpstr>外国送</vt:lpstr>
      <vt:lpstr>外国送金</vt:lpstr>
      <vt:lpstr>学外個</vt:lpstr>
      <vt:lpstr>業者</vt:lpstr>
      <vt:lpstr>個人</vt:lpstr>
      <vt:lpstr>受領</vt:lpstr>
      <vt:lpstr>新規</vt:lpstr>
      <vt:lpstr>新規登録</vt:lpstr>
      <vt:lpstr>登録</vt:lpstr>
      <vt:lpstr>登録内容</vt:lpstr>
      <vt:lpstr>本学</vt:lpstr>
      <vt:lpstr>本学学</vt:lpstr>
      <vt:lpstr>本学学生</vt:lpstr>
      <vt:lpstr>本学教</vt:lpstr>
      <vt:lpstr>名称のみ</vt:lpstr>
    </vt:vector>
  </TitlesOfParts>
  <Manager/>
  <Company>Home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Owner</dc:creator>
  <cp:keywords/>
  <dc:description/>
  <cp:lastModifiedBy>NAKABAYASHI Yuki</cp:lastModifiedBy>
  <cp:revision/>
  <cp:lastPrinted>2025-03-27T05:33:56Z</cp:lastPrinted>
  <dcterms:created xsi:type="dcterms:W3CDTF">2020-03-17T01:34:58Z</dcterms:created>
  <dcterms:modified xsi:type="dcterms:W3CDTF">2025-04-17T00:42:37Z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0x010100D443CC866A3EF248B048D445543BB1C4</vt:lpwstr>
  </property>
</Properties>
</file>